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uhd.aliaspa.it\User_Data$\g.bonaiuti\Documents\Backup_PDL\ALIA1\Calcoli\_ARERA\MTR_2021\CALCOLI\2021_04_30_MTR_21_DRIVER\2021_05_XX_MTR_2021_02\"/>
    </mc:Choice>
  </mc:AlternateContent>
  <xr:revisionPtr revIDLastSave="0" documentId="13_ncr:1_{86586304-E39B-45DA-821A-F7F22B745B72}" xr6:coauthVersionLast="36" xr6:coauthVersionMax="36" xr10:uidLastSave="{00000000-0000-0000-0000-000000000000}"/>
  <bookViews>
    <workbookView xWindow="0" yWindow="0" windowWidth="28800" windowHeight="12105" firstSheet="41" activeTab="47" xr2:uid="{00000000-000D-0000-FFFF-FFFF00000000}"/>
  </bookViews>
  <sheets>
    <sheet name="BARBERINO VE" sheetId="63" r:id="rId1"/>
    <sheet name="TAVARNELLE" sheetId="64" r:id="rId2"/>
    <sheet name="Comuni" sheetId="2" r:id="rId3"/>
    <sheet name="Concessione ALIA" sheetId="4" r:id="rId4"/>
    <sheet name="VINCI" sheetId="62" r:id="rId5"/>
    <sheet name="VICCHIO" sheetId="61" r:id="rId6"/>
    <sheet name="VERNIO" sheetId="60" r:id="rId7"/>
    <sheet name="VAIANO" sheetId="59" r:id="rId8"/>
    <sheet name="VAGLIA" sheetId="58" r:id="rId9"/>
    <sheet name="UZZANO" sheetId="57" r:id="rId10"/>
    <sheet name="SIGNA" sheetId="56" r:id="rId11"/>
    <sheet name="SESTO FIORENTINO" sheetId="55" r:id="rId12"/>
    <sheet name="SERRAV. P.SE" sheetId="54" r:id="rId13"/>
    <sheet name="SCARPERIA E SAN PIERO" sheetId="53" r:id="rId14"/>
    <sheet name="SCANDICCI" sheetId="52" r:id="rId15"/>
    <sheet name="SAN MARCELLO" sheetId="51" r:id="rId16"/>
    <sheet name="SAN CASCIANO" sheetId="50" r:id="rId17"/>
    <sheet name="SAMBUCA" sheetId="49" r:id="rId18"/>
    <sheet name="RIGNANO" sheetId="48" r:id="rId19"/>
    <sheet name="QUARRATA" sheetId="47" r:id="rId20"/>
    <sheet name="PRATO" sheetId="46" r:id="rId21"/>
    <sheet name="PONTE BUGGIANESE" sheetId="45" r:id="rId22"/>
    <sheet name="POGGIO A CAIANO" sheetId="44" r:id="rId23"/>
    <sheet name="PISTOIA" sheetId="43" r:id="rId24"/>
    <sheet name="PIEVE A NIEVOLE" sheetId="42" r:id="rId25"/>
    <sheet name="PESCIA" sheetId="41" r:id="rId26"/>
    <sheet name="MONTESPERTOLI" sheetId="40" r:id="rId27"/>
    <sheet name="MONTEMURLO" sheetId="39" r:id="rId28"/>
    <sheet name="MONTELUPO F.NO" sheetId="38" r:id="rId29"/>
    <sheet name="MONTECATINI TE" sheetId="37" r:id="rId30"/>
    <sheet name="MONTALE" sheetId="36" r:id="rId31"/>
    <sheet name="MONTAIONE" sheetId="35" r:id="rId32"/>
    <sheet name="MONSUMMANO" sheetId="34" r:id="rId33"/>
    <sheet name="MASSA E COZZILE" sheetId="33" r:id="rId34"/>
    <sheet name="MARLIANA" sheetId="32" r:id="rId35"/>
    <sheet name="LASTRA A SIGNA" sheetId="31" r:id="rId36"/>
    <sheet name="LARCIANO" sheetId="30" r:id="rId37"/>
    <sheet name="LAMPORECCHIO" sheetId="29" r:id="rId38"/>
    <sheet name="INCISA E FIGLINE" sheetId="28" r:id="rId39"/>
    <sheet name="IMPRUNETA" sheetId="27" r:id="rId40"/>
    <sheet name="GREVE IN CHIANTI" sheetId="26" r:id="rId41"/>
    <sheet name="GAMBASSI" sheetId="25" r:id="rId42"/>
    <sheet name="FUCECCHIO" sheetId="24" r:id="rId43"/>
    <sheet name="FIRENZE" sheetId="23" r:id="rId44"/>
    <sheet name="FIESOLE" sheetId="22" r:id="rId45"/>
    <sheet name="EMPOLI" sheetId="21" r:id="rId46"/>
    <sheet name="CHIESINA UZZANESE" sheetId="20" r:id="rId47"/>
    <sheet name="CERTALDO" sheetId="19" r:id="rId48"/>
    <sheet name="CERRETO GUIDI" sheetId="18" r:id="rId49"/>
    <sheet name="CASTELFIORENTINO" sheetId="17" r:id="rId50"/>
    <sheet name="CARMIGNANO" sheetId="16" r:id="rId51"/>
    <sheet name="CAPRAIA E LIMITE" sheetId="15" r:id="rId52"/>
    <sheet name="CANTAGALLO" sheetId="14" r:id="rId53"/>
    <sheet name="CAMPI BISENZIO" sheetId="13" r:id="rId54"/>
    <sheet name="CALENZANO" sheetId="12" r:id="rId55"/>
    <sheet name="BUGGIANO" sheetId="11" r:id="rId56"/>
    <sheet name="BORGO SAN LORENZO" sheetId="10" r:id="rId57"/>
    <sheet name="BARBERINO TAVARNELLE" sheetId="9" r:id="rId58"/>
    <sheet name="BARBERINO DEL MUGELLO" sheetId="8" r:id="rId59"/>
    <sheet name="BAGNO A RIPOLI" sheetId="7" r:id="rId60"/>
    <sheet name="AGLIANA" sheetId="6" r:id="rId61"/>
    <sheet name="ABETONE CUTIGLIANO" sheetId="5" r:id="rId62"/>
  </sheets>
  <definedNames>
    <definedName name="_xlnm.Print_Area" localSheetId="61">'ABETONE CUTIGLIANO'!$D$6:$G$120</definedName>
    <definedName name="_xlnm.Print_Area" localSheetId="60">AGLIANA!$D$6:$G$120</definedName>
    <definedName name="_xlnm.Print_Area" localSheetId="59">'BAGNO A RIPOLI'!$D$6:$G$120</definedName>
    <definedName name="_xlnm.Print_Area" localSheetId="58">'BARBERINO DEL MUGELLO'!$D$6:$G$120</definedName>
    <definedName name="_xlnm.Print_Area" localSheetId="57">'BARBERINO TAVARNELLE'!$D$6:$G$120</definedName>
    <definedName name="_xlnm.Print_Area" localSheetId="0">'BARBERINO VE'!$D$6:$G$120</definedName>
    <definedName name="_xlnm.Print_Area" localSheetId="56">'BORGO SAN LORENZO'!$D$6:$G$120</definedName>
    <definedName name="_xlnm.Print_Area" localSheetId="55">BUGGIANO!$D$6:$G$120</definedName>
    <definedName name="_xlnm.Print_Area" localSheetId="54">CALENZANO!$D$6:$G$120</definedName>
    <definedName name="_xlnm.Print_Area" localSheetId="53">'CAMPI BISENZIO'!$D$6:$G$120</definedName>
    <definedName name="_xlnm.Print_Area" localSheetId="52">CANTAGALLO!$D$6:$G$120</definedName>
    <definedName name="_xlnm.Print_Area" localSheetId="51">'CAPRAIA E LIMITE'!$D$6:$G$120</definedName>
    <definedName name="_xlnm.Print_Area" localSheetId="50">CARMIGNANO!$D$6:$G$120</definedName>
    <definedName name="_xlnm.Print_Area" localSheetId="49">CASTELFIORENTINO!$D$6:$G$120</definedName>
    <definedName name="_xlnm.Print_Area" localSheetId="48">'CERRETO GUIDI'!$D$6:$G$120</definedName>
    <definedName name="_xlnm.Print_Area" localSheetId="47">CERTALDO!$D$6:$G$120</definedName>
    <definedName name="_xlnm.Print_Area" localSheetId="46">'CHIESINA UZZANESE'!$D$6:$G$120</definedName>
    <definedName name="_xlnm.Print_Area" localSheetId="3">'Concessione ALIA'!$D$6:$G$120</definedName>
    <definedName name="_xlnm.Print_Area" localSheetId="45">EMPOLI!$D$6:$G$120</definedName>
    <definedName name="_xlnm.Print_Area" localSheetId="44">FIESOLE!$D$6:$G$120</definedName>
    <definedName name="_xlnm.Print_Area" localSheetId="43">FIRENZE!$D$6:$G$120</definedName>
    <definedName name="_xlnm.Print_Area" localSheetId="42">FUCECCHIO!$D$6:$G$120</definedName>
    <definedName name="_xlnm.Print_Area" localSheetId="41">GAMBASSI!$D$6:$G$120</definedName>
    <definedName name="_xlnm.Print_Area" localSheetId="40">'GREVE IN CHIANTI'!$D$6:$G$120</definedName>
    <definedName name="_xlnm.Print_Area" localSheetId="39">IMPRUNETA!$D$6:$G$120</definedName>
    <definedName name="_xlnm.Print_Area" localSheetId="38">'INCISA E FIGLINE'!$D$6:$G$120</definedName>
    <definedName name="_xlnm.Print_Area" localSheetId="37">LAMPORECCHIO!$D$6:$G$120</definedName>
    <definedName name="_xlnm.Print_Area" localSheetId="36">LARCIANO!$D$6:$G$120</definedName>
    <definedName name="_xlnm.Print_Area" localSheetId="35">'LASTRA A SIGNA'!$D$6:$G$120</definedName>
    <definedName name="_xlnm.Print_Area" localSheetId="34">MARLIANA!$D$6:$G$120</definedName>
    <definedName name="_xlnm.Print_Area" localSheetId="33">'MASSA E COZZILE'!$D$6:$G$120</definedName>
    <definedName name="_xlnm.Print_Area" localSheetId="32">MONSUMMANO!$D$6:$G$120</definedName>
    <definedName name="_xlnm.Print_Area" localSheetId="31">MONTAIONE!$D$6:$G$120</definedName>
    <definedName name="_xlnm.Print_Area" localSheetId="30">MONTALE!$D$6:$G$120</definedName>
    <definedName name="_xlnm.Print_Area" localSheetId="29">'MONTECATINI TE'!$D$6:$G$120</definedName>
    <definedName name="_xlnm.Print_Area" localSheetId="28">'MONTELUPO F.NO'!$D$6:$G$120</definedName>
    <definedName name="_xlnm.Print_Area" localSheetId="27">MONTEMURLO!$D$6:$G$120</definedName>
    <definedName name="_xlnm.Print_Area" localSheetId="26">MONTESPERTOLI!$D$6:$G$120</definedName>
    <definedName name="_xlnm.Print_Area" localSheetId="25">PESCIA!$D$6:$G$120</definedName>
    <definedName name="_xlnm.Print_Area" localSheetId="24">'PIEVE A NIEVOLE'!$D$6:$G$120</definedName>
    <definedName name="_xlnm.Print_Area" localSheetId="23">PISTOIA!$D$6:$G$120</definedName>
    <definedName name="_xlnm.Print_Area" localSheetId="22">'POGGIO A CAIANO'!$D$6:$G$120</definedName>
    <definedName name="_xlnm.Print_Area" localSheetId="21">'PONTE BUGGIANESE'!$D$6:$G$120</definedName>
    <definedName name="_xlnm.Print_Area" localSheetId="20">PRATO!$D$6:$G$120</definedName>
    <definedName name="_xlnm.Print_Area" localSheetId="19">QUARRATA!$D$6:$G$120</definedName>
    <definedName name="_xlnm.Print_Area" localSheetId="18">RIGNANO!$D$6:$G$120</definedName>
    <definedName name="_xlnm.Print_Area" localSheetId="17">SAMBUCA!$D$6:$G$120</definedName>
    <definedName name="_xlnm.Print_Area" localSheetId="16">'SAN CASCIANO'!$D$6:$G$120</definedName>
    <definedName name="_xlnm.Print_Area" localSheetId="15">'SAN MARCELLO'!$D$6:$G$120</definedName>
    <definedName name="_xlnm.Print_Area" localSheetId="14">SCANDICCI!$D$6:$G$120</definedName>
    <definedName name="_xlnm.Print_Area" localSheetId="13">'SCARPERIA E SAN PIERO'!$D$6:$G$120</definedName>
    <definedName name="_xlnm.Print_Area" localSheetId="12">'SERRAV. P.SE'!$D$6:$G$120</definedName>
    <definedName name="_xlnm.Print_Area" localSheetId="11">'SESTO FIORENTINO'!$D$6:$G$120</definedName>
    <definedName name="_xlnm.Print_Area" localSheetId="10">SIGNA!$D$6:$G$120</definedName>
    <definedName name="_xlnm.Print_Area" localSheetId="1">TAVARNELLE!$D$6:$G$120</definedName>
    <definedName name="_xlnm.Print_Area" localSheetId="9">UZZANO!$D$6:$G$120</definedName>
    <definedName name="_xlnm.Print_Area" localSheetId="8">VAGLIA!$D$6:$G$120</definedName>
    <definedName name="_xlnm.Print_Area" localSheetId="7">VAIANO!$D$6:$G$120</definedName>
    <definedName name="_xlnm.Print_Area" localSheetId="6">VERNIO!$D$6:$G$120</definedName>
    <definedName name="_xlnm.Print_Area" localSheetId="5">VICCHIO!$D$6:$G$120</definedName>
    <definedName name="_xlnm.Print_Area" localSheetId="4">VINCI!$D$6:$G$120</definedName>
    <definedName name="_xlnm.Print_Titles" localSheetId="61">'ABETONE CUTIGLIANO'!$A:$C,'ABETONE CUTIGLIANO'!$1:$5</definedName>
    <definedName name="_xlnm.Print_Titles" localSheetId="60">AGLIANA!$A:$C,AGLIANA!$1:$5</definedName>
    <definedName name="_xlnm.Print_Titles" localSheetId="59">'BAGNO A RIPOLI'!$A:$C,'BAGNO A RIPOLI'!$1:$5</definedName>
    <definedName name="_xlnm.Print_Titles" localSheetId="58">'BARBERINO DEL MUGELLO'!$A:$C,'BARBERINO DEL MUGELLO'!$1:$5</definedName>
    <definedName name="_xlnm.Print_Titles" localSheetId="57">'BARBERINO TAVARNELLE'!$A:$C,'BARBERINO TAVARNELLE'!$1:$5</definedName>
    <definedName name="_xlnm.Print_Titles" localSheetId="0">'BARBERINO VE'!$A:$C,'BARBERINO VE'!$1:$5</definedName>
    <definedName name="_xlnm.Print_Titles" localSheetId="56">'BORGO SAN LORENZO'!$A:$C,'BORGO SAN LORENZO'!$1:$5</definedName>
    <definedName name="_xlnm.Print_Titles" localSheetId="55">BUGGIANO!$A:$C,BUGGIANO!$1:$5</definedName>
    <definedName name="_xlnm.Print_Titles" localSheetId="54">CALENZANO!$A:$C,CALENZANO!$1:$5</definedName>
    <definedName name="_xlnm.Print_Titles" localSheetId="53">'CAMPI BISENZIO'!$A:$C,'CAMPI BISENZIO'!$1:$5</definedName>
    <definedName name="_xlnm.Print_Titles" localSheetId="52">CANTAGALLO!$A:$C,CANTAGALLO!$1:$5</definedName>
    <definedName name="_xlnm.Print_Titles" localSheetId="51">'CAPRAIA E LIMITE'!$A:$C,'CAPRAIA E LIMITE'!$1:$5</definedName>
    <definedName name="_xlnm.Print_Titles" localSheetId="50">CARMIGNANO!$A:$C,CARMIGNANO!$1:$5</definedName>
    <definedName name="_xlnm.Print_Titles" localSheetId="49">CASTELFIORENTINO!$A:$C,CASTELFIORENTINO!$1:$5</definedName>
    <definedName name="_xlnm.Print_Titles" localSheetId="48">'CERRETO GUIDI'!$A:$C,'CERRETO GUIDI'!$1:$5</definedName>
    <definedName name="_xlnm.Print_Titles" localSheetId="47">CERTALDO!$A:$C,CERTALDO!$1:$5</definedName>
    <definedName name="_xlnm.Print_Titles" localSheetId="46">'CHIESINA UZZANESE'!$A:$C,'CHIESINA UZZANESE'!$1:$5</definedName>
    <definedName name="_xlnm.Print_Titles" localSheetId="3">'Concessione ALIA'!$A:$C,'Concessione ALIA'!$1:$5</definedName>
    <definedName name="_xlnm.Print_Titles" localSheetId="45">EMPOLI!$A:$C,EMPOLI!$1:$5</definedName>
    <definedName name="_xlnm.Print_Titles" localSheetId="44">FIESOLE!$A:$C,FIESOLE!$1:$5</definedName>
    <definedName name="_xlnm.Print_Titles" localSheetId="43">FIRENZE!$A:$C,FIRENZE!$1:$5</definedName>
    <definedName name="_xlnm.Print_Titles" localSheetId="42">FUCECCHIO!$A:$C,FUCECCHIO!$1:$5</definedName>
    <definedName name="_xlnm.Print_Titles" localSheetId="41">GAMBASSI!$A:$C,GAMBASSI!$1:$5</definedName>
    <definedName name="_xlnm.Print_Titles" localSheetId="40">'GREVE IN CHIANTI'!$A:$C,'GREVE IN CHIANTI'!$1:$5</definedName>
    <definedName name="_xlnm.Print_Titles" localSheetId="39">IMPRUNETA!$A:$C,IMPRUNETA!$1:$5</definedName>
    <definedName name="_xlnm.Print_Titles" localSheetId="38">'INCISA E FIGLINE'!$A:$C,'INCISA E FIGLINE'!$1:$5</definedName>
    <definedName name="_xlnm.Print_Titles" localSheetId="37">LAMPORECCHIO!$A:$C,LAMPORECCHIO!$1:$5</definedName>
    <definedName name="_xlnm.Print_Titles" localSheetId="36">LARCIANO!$A:$C,LARCIANO!$1:$5</definedName>
    <definedName name="_xlnm.Print_Titles" localSheetId="35">'LASTRA A SIGNA'!$A:$C,'LASTRA A SIGNA'!$1:$5</definedName>
    <definedName name="_xlnm.Print_Titles" localSheetId="34">MARLIANA!$A:$C,MARLIANA!$1:$5</definedName>
    <definedName name="_xlnm.Print_Titles" localSheetId="33">'MASSA E COZZILE'!$A:$C,'MASSA E COZZILE'!$1:$5</definedName>
    <definedName name="_xlnm.Print_Titles" localSheetId="32">MONSUMMANO!$A:$C,MONSUMMANO!$1:$5</definedName>
    <definedName name="_xlnm.Print_Titles" localSheetId="31">MONTAIONE!$A:$C,MONTAIONE!$1:$5</definedName>
    <definedName name="_xlnm.Print_Titles" localSheetId="30">MONTALE!$A:$C,MONTALE!$1:$5</definedName>
    <definedName name="_xlnm.Print_Titles" localSheetId="29">'MONTECATINI TE'!$A:$C,'MONTECATINI TE'!$1:$5</definedName>
    <definedName name="_xlnm.Print_Titles" localSheetId="28">'MONTELUPO F.NO'!$A:$C,'MONTELUPO F.NO'!$1:$5</definedName>
    <definedName name="_xlnm.Print_Titles" localSheetId="27">MONTEMURLO!$A:$C,MONTEMURLO!$1:$5</definedName>
    <definedName name="_xlnm.Print_Titles" localSheetId="26">MONTESPERTOLI!$A:$C,MONTESPERTOLI!$1:$5</definedName>
    <definedName name="_xlnm.Print_Titles" localSheetId="25">PESCIA!$A:$C,PESCIA!$1:$5</definedName>
    <definedName name="_xlnm.Print_Titles" localSheetId="24">'PIEVE A NIEVOLE'!$A:$C,'PIEVE A NIEVOLE'!$1:$5</definedName>
    <definedName name="_xlnm.Print_Titles" localSheetId="23">PISTOIA!$A:$C,PISTOIA!$1:$5</definedName>
    <definedName name="_xlnm.Print_Titles" localSheetId="22">'POGGIO A CAIANO'!$A:$C,'POGGIO A CAIANO'!$1:$5</definedName>
    <definedName name="_xlnm.Print_Titles" localSheetId="21">'PONTE BUGGIANESE'!$A:$C,'PONTE BUGGIANESE'!$1:$5</definedName>
    <definedName name="_xlnm.Print_Titles" localSheetId="20">PRATO!$A:$C,PRATO!$1:$5</definedName>
    <definedName name="_xlnm.Print_Titles" localSheetId="19">QUARRATA!$A:$C,QUARRATA!$1:$5</definedName>
    <definedName name="_xlnm.Print_Titles" localSheetId="18">RIGNANO!$A:$C,RIGNANO!$1:$5</definedName>
    <definedName name="_xlnm.Print_Titles" localSheetId="17">SAMBUCA!$A:$C,SAMBUCA!$1:$5</definedName>
    <definedName name="_xlnm.Print_Titles" localSheetId="16">'SAN CASCIANO'!$A:$C,'SAN CASCIANO'!$1:$5</definedName>
    <definedName name="_xlnm.Print_Titles" localSheetId="15">'SAN MARCELLO'!$A:$C,'SAN MARCELLO'!$1:$5</definedName>
    <definedName name="_xlnm.Print_Titles" localSheetId="14">SCANDICCI!$A:$C,SCANDICCI!$1:$5</definedName>
    <definedName name="_xlnm.Print_Titles" localSheetId="13">'SCARPERIA E SAN PIERO'!$A:$C,'SCARPERIA E SAN PIERO'!$1:$5</definedName>
    <definedName name="_xlnm.Print_Titles" localSheetId="12">'SERRAV. P.SE'!$A:$C,'SERRAV. P.SE'!$1:$5</definedName>
    <definedName name="_xlnm.Print_Titles" localSheetId="11">'SESTO FIORENTINO'!$A:$C,'SESTO FIORENTINO'!$1:$5</definedName>
    <definedName name="_xlnm.Print_Titles" localSheetId="10">SIGNA!$A:$C,SIGNA!$1:$5</definedName>
    <definedName name="_xlnm.Print_Titles" localSheetId="1">TAVARNELLE!$A:$C,TAVARNELLE!$1:$5</definedName>
    <definedName name="_xlnm.Print_Titles" localSheetId="9">UZZANO!$A:$C,UZZANO!$1:$5</definedName>
    <definedName name="_xlnm.Print_Titles" localSheetId="8">VAGLIA!$A:$C,VAGLIA!$1:$5</definedName>
    <definedName name="_xlnm.Print_Titles" localSheetId="7">VAIANO!$A:$C,VAIANO!$1:$5</definedName>
    <definedName name="_xlnm.Print_Titles" localSheetId="6">VERNIO!$A:$C,VERNIO!$1:$5</definedName>
    <definedName name="_xlnm.Print_Titles" localSheetId="5">VICCHIO!$A:$C,VICCHIO!$1:$5</definedName>
    <definedName name="_xlnm.Print_Titles" localSheetId="4">VINCI!$A:$C,VINCI!$1:$5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64" l="1"/>
  <c r="F120" i="64"/>
  <c r="F112" i="64" s="1"/>
  <c r="F111" i="64" s="1"/>
  <c r="E120" i="64"/>
  <c r="F119" i="64"/>
  <c r="F115" i="64"/>
  <c r="E115" i="64"/>
  <c r="F114" i="64"/>
  <c r="E114" i="64"/>
  <c r="F113" i="64"/>
  <c r="E113" i="64"/>
  <c r="G113" i="64" s="1"/>
  <c r="E112" i="64"/>
  <c r="E111" i="64" s="1"/>
  <c r="G111" i="64" s="1"/>
  <c r="F110" i="64"/>
  <c r="E110" i="64"/>
  <c r="G110" i="64" s="1"/>
  <c r="G93" i="64"/>
  <c r="G101" i="64" s="1"/>
  <c r="G92" i="64"/>
  <c r="E84" i="64"/>
  <c r="F83" i="64"/>
  <c r="F84" i="64" s="1"/>
  <c r="E83" i="64"/>
  <c r="G82" i="64"/>
  <c r="F82" i="64"/>
  <c r="G81" i="64"/>
  <c r="F81" i="64"/>
  <c r="G80" i="64"/>
  <c r="G83" i="64" s="1"/>
  <c r="G84" i="64" s="1"/>
  <c r="F80" i="64"/>
  <c r="K68" i="64"/>
  <c r="F68" i="64"/>
  <c r="E68" i="64"/>
  <c r="K67" i="64"/>
  <c r="G67" i="64"/>
  <c r="K66" i="64"/>
  <c r="G66" i="64"/>
  <c r="K65" i="64"/>
  <c r="G65" i="64"/>
  <c r="K64" i="64"/>
  <c r="K63" i="64"/>
  <c r="G63" i="64"/>
  <c r="K62" i="64"/>
  <c r="G62" i="64"/>
  <c r="K60" i="64"/>
  <c r="G60" i="64"/>
  <c r="G68" i="64" s="1"/>
  <c r="K59" i="64"/>
  <c r="G59" i="64"/>
  <c r="K58" i="64"/>
  <c r="G58" i="64"/>
  <c r="K57" i="64"/>
  <c r="G57" i="64"/>
  <c r="K56" i="64"/>
  <c r="G56" i="64"/>
  <c r="G64" i="64" s="1"/>
  <c r="K55" i="64"/>
  <c r="G55" i="64"/>
  <c r="G115" i="64" s="1"/>
  <c r="K54" i="64"/>
  <c r="G54" i="64"/>
  <c r="K53" i="64"/>
  <c r="G53" i="64"/>
  <c r="G114" i="64" s="1"/>
  <c r="K52" i="64"/>
  <c r="G52" i="64"/>
  <c r="K51" i="64"/>
  <c r="G51" i="64"/>
  <c r="G44" i="64"/>
  <c r="G43" i="64"/>
  <c r="G42" i="64"/>
  <c r="G41" i="64"/>
  <c r="K40" i="64"/>
  <c r="K39" i="64"/>
  <c r="F38" i="64"/>
  <c r="K31" i="64"/>
  <c r="J31" i="64"/>
  <c r="J32" i="64" s="1"/>
  <c r="J33" i="64" s="1"/>
  <c r="J34" i="64" s="1"/>
  <c r="J35" i="64" s="1"/>
  <c r="J36" i="64" s="1"/>
  <c r="J37" i="64" s="1"/>
  <c r="K37" i="64" s="1"/>
  <c r="F31" i="64"/>
  <c r="K30" i="64"/>
  <c r="F29" i="64"/>
  <c r="J26" i="64"/>
  <c r="K26" i="64" s="1"/>
  <c r="K25" i="64"/>
  <c r="K24" i="64"/>
  <c r="F22" i="64"/>
  <c r="K21" i="64"/>
  <c r="G21" i="64"/>
  <c r="G20" i="64"/>
  <c r="K19" i="64"/>
  <c r="K18" i="64"/>
  <c r="K17" i="64"/>
  <c r="G16" i="64"/>
  <c r="K15" i="64"/>
  <c r="K14" i="64"/>
  <c r="G13" i="64"/>
  <c r="K12" i="64"/>
  <c r="K11" i="64"/>
  <c r="K7" i="64"/>
  <c r="J7" i="64"/>
  <c r="J8" i="64" s="1"/>
  <c r="J9" i="64" s="1"/>
  <c r="J10" i="64" s="1"/>
  <c r="K10" i="64" s="1"/>
  <c r="K6" i="64"/>
  <c r="N3" i="64"/>
  <c r="G46" i="64" l="1"/>
  <c r="G40" i="64"/>
  <c r="G36" i="64"/>
  <c r="G35" i="64"/>
  <c r="G34" i="64"/>
  <c r="G33" i="64"/>
  <c r="G30" i="64"/>
  <c r="G11" i="64"/>
  <c r="G10" i="64"/>
  <c r="G9" i="64"/>
  <c r="G8" i="64"/>
  <c r="G7" i="64"/>
  <c r="E4" i="64"/>
  <c r="G48" i="64"/>
  <c r="G14" i="64"/>
  <c r="G26" i="64"/>
  <c r="K8" i="64"/>
  <c r="K9" i="64"/>
  <c r="F61" i="64"/>
  <c r="F70" i="64" s="1"/>
  <c r="J27" i="64"/>
  <c r="F45" i="64"/>
  <c r="F69" i="64" s="1"/>
  <c r="K32" i="64"/>
  <c r="K33" i="64"/>
  <c r="K34" i="64"/>
  <c r="K35" i="64"/>
  <c r="K36" i="64"/>
  <c r="G39" i="64"/>
  <c r="G112" i="64"/>
  <c r="K27" i="64" l="1"/>
  <c r="J28" i="64"/>
  <c r="G25" i="64"/>
  <c r="E31" i="64"/>
  <c r="G31" i="64" s="1"/>
  <c r="G32" i="64"/>
  <c r="F47" i="64"/>
  <c r="E22" i="64"/>
  <c r="G6" i="64"/>
  <c r="G27" i="64"/>
  <c r="G24" i="64"/>
  <c r="E119" i="64"/>
  <c r="G119" i="64" s="1"/>
  <c r="G17" i="64"/>
  <c r="G37" i="64"/>
  <c r="E38" i="64" l="1"/>
  <c r="G38" i="64" s="1"/>
  <c r="G22" i="64"/>
  <c r="G61" i="64" s="1"/>
  <c r="E61" i="64"/>
  <c r="K28" i="64"/>
  <c r="G28" i="64" l="1"/>
  <c r="E29" i="64"/>
  <c r="G29" i="64" l="1"/>
  <c r="E45" i="64"/>
  <c r="E69" i="64" l="1"/>
  <c r="E70" i="64" s="1"/>
  <c r="G45" i="64"/>
  <c r="G69" i="64" s="1"/>
  <c r="G70" i="64" s="1"/>
  <c r="G94" i="64" s="1"/>
  <c r="G100" i="64" s="1"/>
  <c r="E47" i="64"/>
  <c r="G47" i="64" s="1"/>
  <c r="F45" i="63" l="1"/>
  <c r="G120" i="63"/>
  <c r="F120" i="63"/>
  <c r="F112" i="63" s="1"/>
  <c r="E120" i="63"/>
  <c r="F115" i="63"/>
  <c r="E115" i="63"/>
  <c r="G114" i="63"/>
  <c r="F114" i="63"/>
  <c r="E114" i="63"/>
  <c r="F113" i="63"/>
  <c r="E113" i="63"/>
  <c r="G112" i="63"/>
  <c r="E112" i="63"/>
  <c r="E111" i="63" s="1"/>
  <c r="F111" i="63"/>
  <c r="F110" i="63"/>
  <c r="E110" i="63"/>
  <c r="G110" i="63" s="1"/>
  <c r="G92" i="63"/>
  <c r="G93" i="63" s="1"/>
  <c r="G101" i="63" s="1"/>
  <c r="E83" i="63"/>
  <c r="E84" i="63" s="1"/>
  <c r="F82" i="63"/>
  <c r="G82" i="63" s="1"/>
  <c r="F81" i="63"/>
  <c r="G81" i="63" s="1"/>
  <c r="F80" i="63"/>
  <c r="K68" i="63"/>
  <c r="G68" i="63"/>
  <c r="F68" i="63"/>
  <c r="E68" i="63"/>
  <c r="K67" i="63"/>
  <c r="G67" i="63"/>
  <c r="K66" i="63"/>
  <c r="G66" i="63"/>
  <c r="K65" i="63"/>
  <c r="G65" i="63"/>
  <c r="K64" i="63"/>
  <c r="G64" i="63"/>
  <c r="K63" i="63"/>
  <c r="G63" i="63"/>
  <c r="K62" i="63"/>
  <c r="G62" i="63"/>
  <c r="K60" i="63"/>
  <c r="G60" i="63"/>
  <c r="K59" i="63"/>
  <c r="G59" i="63"/>
  <c r="K58" i="63"/>
  <c r="G58" i="63"/>
  <c r="K57" i="63"/>
  <c r="G57" i="63"/>
  <c r="K56" i="63"/>
  <c r="G56" i="63"/>
  <c r="K55" i="63"/>
  <c r="G55" i="63"/>
  <c r="K54" i="63"/>
  <c r="G54" i="63"/>
  <c r="K53" i="63"/>
  <c r="G53" i="63"/>
  <c r="K52" i="63"/>
  <c r="G52" i="63"/>
  <c r="K51" i="63"/>
  <c r="G51" i="63"/>
  <c r="G43" i="63"/>
  <c r="G42" i="63"/>
  <c r="G41" i="63"/>
  <c r="K40" i="63"/>
  <c r="K39" i="63"/>
  <c r="J32" i="63"/>
  <c r="K31" i="63"/>
  <c r="J31" i="63"/>
  <c r="K30" i="63"/>
  <c r="J27" i="63"/>
  <c r="K26" i="63"/>
  <c r="J26" i="63"/>
  <c r="K25" i="63"/>
  <c r="K24" i="63"/>
  <c r="K21" i="63"/>
  <c r="G20" i="63"/>
  <c r="K19" i="63"/>
  <c r="K18" i="63"/>
  <c r="K17" i="63"/>
  <c r="G16" i="63"/>
  <c r="K15" i="63"/>
  <c r="K14" i="63"/>
  <c r="G13" i="63"/>
  <c r="K12" i="63"/>
  <c r="K11" i="63"/>
  <c r="J7" i="63"/>
  <c r="K6" i="63"/>
  <c r="N3" i="63"/>
  <c r="G21" i="63" l="1"/>
  <c r="E4" i="63"/>
  <c r="G24" i="63"/>
  <c r="G26" i="63"/>
  <c r="G46" i="63"/>
  <c r="J33" i="63"/>
  <c r="K32" i="63"/>
  <c r="J8" i="63"/>
  <c r="K7" i="63"/>
  <c r="J28" i="63"/>
  <c r="K27" i="63"/>
  <c r="G115" i="63"/>
  <c r="F83" i="63"/>
  <c r="F84" i="63" s="1"/>
  <c r="G80" i="63"/>
  <c r="G83" i="63" s="1"/>
  <c r="G84" i="63" s="1"/>
  <c r="G111" i="63"/>
  <c r="G113" i="63"/>
  <c r="G11" i="63"/>
  <c r="G14" i="63"/>
  <c r="G27" i="63"/>
  <c r="G40" i="63"/>
  <c r="G44" i="63"/>
  <c r="G92" i="62"/>
  <c r="G48" i="63" l="1"/>
  <c r="G39" i="63"/>
  <c r="G30" i="63"/>
  <c r="G25" i="63"/>
  <c r="G17" i="63"/>
  <c r="E119" i="63"/>
  <c r="G7" i="63"/>
  <c r="E29" i="63"/>
  <c r="K28" i="63"/>
  <c r="F29" i="63" s="1"/>
  <c r="J9" i="63"/>
  <c r="K8" i="63"/>
  <c r="J34" i="63"/>
  <c r="K33" i="63"/>
  <c r="G32" i="63"/>
  <c r="G6" i="63"/>
  <c r="F119" i="63"/>
  <c r="G33" i="63" l="1"/>
  <c r="G8" i="63"/>
  <c r="G29" i="63"/>
  <c r="J35" i="63"/>
  <c r="K34" i="63"/>
  <c r="J10" i="63"/>
  <c r="K9" i="63"/>
  <c r="G28" i="63"/>
  <c r="G119" i="63"/>
  <c r="G9" i="63" l="1"/>
  <c r="K10" i="63"/>
  <c r="F22" i="63" s="1"/>
  <c r="G34" i="63"/>
  <c r="J36" i="63"/>
  <c r="K35" i="63"/>
  <c r="F31" i="63" s="1"/>
  <c r="E31" i="63"/>
  <c r="BI1" i="2"/>
  <c r="BJ1" i="2"/>
  <c r="D1" i="2"/>
  <c r="E1" i="2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F61" i="63" l="1"/>
  <c r="G31" i="63"/>
  <c r="G35" i="63"/>
  <c r="J37" i="63"/>
  <c r="K36" i="63"/>
  <c r="G36" i="63"/>
  <c r="G10" i="63"/>
  <c r="E22" i="63"/>
  <c r="E4" i="4"/>
  <c r="E61" i="63" l="1"/>
  <c r="G22" i="63"/>
  <c r="G61" i="63" s="1"/>
  <c r="K37" i="63"/>
  <c r="F38" i="63" s="1"/>
  <c r="K68" i="62"/>
  <c r="K67" i="62"/>
  <c r="K66" i="62"/>
  <c r="K65" i="62"/>
  <c r="K64" i="62"/>
  <c r="K63" i="62"/>
  <c r="K62" i="62"/>
  <c r="K60" i="62"/>
  <c r="K59" i="62"/>
  <c r="K58" i="62"/>
  <c r="K57" i="62"/>
  <c r="K56" i="62"/>
  <c r="K55" i="62"/>
  <c r="K54" i="62"/>
  <c r="K53" i="62"/>
  <c r="K52" i="62"/>
  <c r="K51" i="62"/>
  <c r="K40" i="62"/>
  <c r="K39" i="62"/>
  <c r="J31" i="62"/>
  <c r="K30" i="62"/>
  <c r="J28" i="62"/>
  <c r="K28" i="62" s="1"/>
  <c r="J26" i="62"/>
  <c r="J27" i="62" s="1"/>
  <c r="K27" i="62" s="1"/>
  <c r="K25" i="62"/>
  <c r="K24" i="62"/>
  <c r="K21" i="62"/>
  <c r="K19" i="62"/>
  <c r="K18" i="62"/>
  <c r="K17" i="62"/>
  <c r="K15" i="62"/>
  <c r="K14" i="62"/>
  <c r="K12" i="62"/>
  <c r="K11" i="62"/>
  <c r="J7" i="62"/>
  <c r="K7" i="62" s="1"/>
  <c r="K6" i="62"/>
  <c r="K68" i="61"/>
  <c r="K67" i="61"/>
  <c r="K66" i="61"/>
  <c r="K65" i="61"/>
  <c r="K64" i="61"/>
  <c r="K63" i="61"/>
  <c r="K62" i="61"/>
  <c r="K60" i="61"/>
  <c r="K59" i="61"/>
  <c r="K58" i="61"/>
  <c r="K57" i="61"/>
  <c r="K56" i="61"/>
  <c r="K55" i="61"/>
  <c r="K54" i="61"/>
  <c r="K53" i="61"/>
  <c r="K52" i="61"/>
  <c r="K51" i="61"/>
  <c r="K40" i="61"/>
  <c r="K39" i="61"/>
  <c r="J31" i="61"/>
  <c r="J32" i="61" s="1"/>
  <c r="K30" i="61"/>
  <c r="J26" i="61"/>
  <c r="J27" i="61" s="1"/>
  <c r="K25" i="61"/>
  <c r="K24" i="61"/>
  <c r="K21" i="61"/>
  <c r="K19" i="61"/>
  <c r="K18" i="61"/>
  <c r="K17" i="61"/>
  <c r="K15" i="61"/>
  <c r="K14" i="61"/>
  <c r="K12" i="61"/>
  <c r="K11" i="61"/>
  <c r="J7" i="61"/>
  <c r="K6" i="61"/>
  <c r="K68" i="60"/>
  <c r="K67" i="60"/>
  <c r="K66" i="60"/>
  <c r="K65" i="60"/>
  <c r="K64" i="60"/>
  <c r="K63" i="60"/>
  <c r="K62" i="60"/>
  <c r="K60" i="60"/>
  <c r="K59" i="60"/>
  <c r="K58" i="60"/>
  <c r="K57" i="60"/>
  <c r="K56" i="60"/>
  <c r="K55" i="60"/>
  <c r="K54" i="60"/>
  <c r="K53" i="60"/>
  <c r="K52" i="60"/>
  <c r="K51" i="60"/>
  <c r="K40" i="60"/>
  <c r="K39" i="60"/>
  <c r="J31" i="60"/>
  <c r="K30" i="60"/>
  <c r="J26" i="60"/>
  <c r="J27" i="60" s="1"/>
  <c r="J28" i="60" s="1"/>
  <c r="K28" i="60" s="1"/>
  <c r="K25" i="60"/>
  <c r="K24" i="60"/>
  <c r="K21" i="60"/>
  <c r="K19" i="60"/>
  <c r="K18" i="60"/>
  <c r="K17" i="60"/>
  <c r="K15" i="60"/>
  <c r="K14" i="60"/>
  <c r="K12" i="60"/>
  <c r="K11" i="60"/>
  <c r="J8" i="60"/>
  <c r="J7" i="60"/>
  <c r="K7" i="60" s="1"/>
  <c r="K6" i="60"/>
  <c r="K68" i="59"/>
  <c r="K67" i="59"/>
  <c r="K66" i="59"/>
  <c r="K65" i="59"/>
  <c r="K64" i="59"/>
  <c r="K63" i="59"/>
  <c r="K62" i="59"/>
  <c r="K60" i="59"/>
  <c r="K59" i="59"/>
  <c r="K58" i="59"/>
  <c r="K57" i="59"/>
  <c r="K56" i="59"/>
  <c r="K55" i="59"/>
  <c r="K54" i="59"/>
  <c r="K53" i="59"/>
  <c r="K52" i="59"/>
  <c r="K51" i="59"/>
  <c r="K40" i="59"/>
  <c r="K39" i="59"/>
  <c r="J31" i="59"/>
  <c r="J32" i="59" s="1"/>
  <c r="K30" i="59"/>
  <c r="J26" i="59"/>
  <c r="J27" i="59" s="1"/>
  <c r="K25" i="59"/>
  <c r="K24" i="59"/>
  <c r="K21" i="59"/>
  <c r="K19" i="59"/>
  <c r="K18" i="59"/>
  <c r="K17" i="59"/>
  <c r="K15" i="59"/>
  <c r="K14" i="59"/>
  <c r="K12" i="59"/>
  <c r="K11" i="59"/>
  <c r="J7" i="59"/>
  <c r="K7" i="59" s="1"/>
  <c r="K6" i="59"/>
  <c r="K68" i="58"/>
  <c r="K67" i="58"/>
  <c r="K66" i="58"/>
  <c r="K65" i="58"/>
  <c r="K64" i="58"/>
  <c r="K63" i="58"/>
  <c r="K62" i="58"/>
  <c r="K60" i="58"/>
  <c r="K59" i="58"/>
  <c r="K58" i="58"/>
  <c r="K57" i="58"/>
  <c r="K56" i="58"/>
  <c r="K55" i="58"/>
  <c r="K54" i="58"/>
  <c r="K53" i="58"/>
  <c r="K52" i="58"/>
  <c r="K51" i="58"/>
  <c r="K40" i="58"/>
  <c r="K39" i="58"/>
  <c r="J31" i="58"/>
  <c r="K30" i="58"/>
  <c r="J26" i="58"/>
  <c r="J27" i="58" s="1"/>
  <c r="K25" i="58"/>
  <c r="K24" i="58"/>
  <c r="K21" i="58"/>
  <c r="K19" i="58"/>
  <c r="K18" i="58"/>
  <c r="K17" i="58"/>
  <c r="K15" i="58"/>
  <c r="K14" i="58"/>
  <c r="K12" i="58"/>
  <c r="K11" i="58"/>
  <c r="K7" i="58"/>
  <c r="J7" i="58"/>
  <c r="J8" i="58" s="1"/>
  <c r="K6" i="58"/>
  <c r="K68" i="57"/>
  <c r="K67" i="57"/>
  <c r="K66" i="57"/>
  <c r="K65" i="57"/>
  <c r="K64" i="57"/>
  <c r="K63" i="57"/>
  <c r="K62" i="57"/>
  <c r="K60" i="57"/>
  <c r="K59" i="57"/>
  <c r="K58" i="57"/>
  <c r="K57" i="57"/>
  <c r="K56" i="57"/>
  <c r="K55" i="57"/>
  <c r="K54" i="57"/>
  <c r="K53" i="57"/>
  <c r="K52" i="57"/>
  <c r="K51" i="57"/>
  <c r="K40" i="57"/>
  <c r="K39" i="57"/>
  <c r="J31" i="57"/>
  <c r="K30" i="57"/>
  <c r="J26" i="57"/>
  <c r="K26" i="57" s="1"/>
  <c r="K25" i="57"/>
  <c r="K24" i="57"/>
  <c r="K21" i="57"/>
  <c r="K19" i="57"/>
  <c r="K18" i="57"/>
  <c r="K17" i="57"/>
  <c r="K15" i="57"/>
  <c r="K14" i="57"/>
  <c r="K12" i="57"/>
  <c r="K11" i="57"/>
  <c r="K7" i="57"/>
  <c r="J7" i="57"/>
  <c r="J8" i="57" s="1"/>
  <c r="K6" i="57"/>
  <c r="K68" i="56"/>
  <c r="K67" i="56"/>
  <c r="K66" i="56"/>
  <c r="K65" i="56"/>
  <c r="K64" i="56"/>
  <c r="K63" i="56"/>
  <c r="K62" i="56"/>
  <c r="K60" i="56"/>
  <c r="K59" i="56"/>
  <c r="K58" i="56"/>
  <c r="K57" i="56"/>
  <c r="K56" i="56"/>
  <c r="K55" i="56"/>
  <c r="K54" i="56"/>
  <c r="K53" i="56"/>
  <c r="K52" i="56"/>
  <c r="K51" i="56"/>
  <c r="K40" i="56"/>
  <c r="K39" i="56"/>
  <c r="J31" i="56"/>
  <c r="J32" i="56" s="1"/>
  <c r="K30" i="56"/>
  <c r="J26" i="56"/>
  <c r="J27" i="56" s="1"/>
  <c r="K25" i="56"/>
  <c r="K24" i="56"/>
  <c r="K21" i="56"/>
  <c r="K19" i="56"/>
  <c r="K18" i="56"/>
  <c r="K17" i="56"/>
  <c r="K15" i="56"/>
  <c r="K14" i="56"/>
  <c r="K12" i="56"/>
  <c r="K11" i="56"/>
  <c r="K7" i="56"/>
  <c r="J7" i="56"/>
  <c r="J8" i="56" s="1"/>
  <c r="K6" i="56"/>
  <c r="K68" i="55"/>
  <c r="K67" i="55"/>
  <c r="K66" i="55"/>
  <c r="K65" i="55"/>
  <c r="K64" i="55"/>
  <c r="K63" i="55"/>
  <c r="K62" i="55"/>
  <c r="K60" i="55"/>
  <c r="K59" i="55"/>
  <c r="K58" i="55"/>
  <c r="K57" i="55"/>
  <c r="K56" i="55"/>
  <c r="K55" i="55"/>
  <c r="K54" i="55"/>
  <c r="K53" i="55"/>
  <c r="K52" i="55"/>
  <c r="K51" i="55"/>
  <c r="K40" i="55"/>
  <c r="K39" i="55"/>
  <c r="J31" i="55"/>
  <c r="J32" i="55" s="1"/>
  <c r="K30" i="55"/>
  <c r="J26" i="55"/>
  <c r="J27" i="55" s="1"/>
  <c r="K25" i="55"/>
  <c r="K24" i="55"/>
  <c r="K21" i="55"/>
  <c r="K19" i="55"/>
  <c r="K18" i="55"/>
  <c r="K17" i="55"/>
  <c r="K15" i="55"/>
  <c r="K14" i="55"/>
  <c r="K12" i="55"/>
  <c r="K11" i="55"/>
  <c r="K7" i="55"/>
  <c r="J7" i="55"/>
  <c r="J8" i="55" s="1"/>
  <c r="K6" i="55"/>
  <c r="K68" i="54"/>
  <c r="K67" i="54"/>
  <c r="K66" i="54"/>
  <c r="K65" i="54"/>
  <c r="K64" i="54"/>
  <c r="K63" i="54"/>
  <c r="K62" i="54"/>
  <c r="K60" i="54"/>
  <c r="K59" i="54"/>
  <c r="K58" i="54"/>
  <c r="K57" i="54"/>
  <c r="K56" i="54"/>
  <c r="K55" i="54"/>
  <c r="K54" i="54"/>
  <c r="K53" i="54"/>
  <c r="K52" i="54"/>
  <c r="K51" i="54"/>
  <c r="K40" i="54"/>
  <c r="K39" i="54"/>
  <c r="J31" i="54"/>
  <c r="K31" i="54" s="1"/>
  <c r="K30" i="54"/>
  <c r="J26" i="54"/>
  <c r="K25" i="54"/>
  <c r="K24" i="54"/>
  <c r="K21" i="54"/>
  <c r="K19" i="54"/>
  <c r="K18" i="54"/>
  <c r="K17" i="54"/>
  <c r="K15" i="54"/>
  <c r="K14" i="54"/>
  <c r="K12" i="54"/>
  <c r="K11" i="54"/>
  <c r="J8" i="54"/>
  <c r="J7" i="54"/>
  <c r="K7" i="54" s="1"/>
  <c r="K6" i="54"/>
  <c r="K68" i="53"/>
  <c r="K67" i="53"/>
  <c r="K66" i="53"/>
  <c r="K65" i="53"/>
  <c r="K64" i="53"/>
  <c r="K63" i="53"/>
  <c r="K62" i="53"/>
  <c r="K60" i="53"/>
  <c r="K59" i="53"/>
  <c r="K58" i="53"/>
  <c r="K57" i="53"/>
  <c r="K56" i="53"/>
  <c r="K55" i="53"/>
  <c r="K54" i="53"/>
  <c r="K53" i="53"/>
  <c r="K52" i="53"/>
  <c r="K51" i="53"/>
  <c r="K40" i="53"/>
  <c r="K39" i="53"/>
  <c r="J31" i="53"/>
  <c r="J32" i="53" s="1"/>
  <c r="K30" i="53"/>
  <c r="J26" i="53"/>
  <c r="J27" i="53" s="1"/>
  <c r="K25" i="53"/>
  <c r="K24" i="53"/>
  <c r="K21" i="53"/>
  <c r="K19" i="53"/>
  <c r="K18" i="53"/>
  <c r="K17" i="53"/>
  <c r="K15" i="53"/>
  <c r="K14" i="53"/>
  <c r="K12" i="53"/>
  <c r="K11" i="53"/>
  <c r="K7" i="53"/>
  <c r="J7" i="53"/>
  <c r="J8" i="53" s="1"/>
  <c r="J9" i="53" s="1"/>
  <c r="K6" i="53"/>
  <c r="K68" i="52"/>
  <c r="K67" i="52"/>
  <c r="K66" i="52"/>
  <c r="K65" i="52"/>
  <c r="K64" i="52"/>
  <c r="K63" i="52"/>
  <c r="K62" i="52"/>
  <c r="K60" i="52"/>
  <c r="K59" i="52"/>
  <c r="K58" i="52"/>
  <c r="K57" i="52"/>
  <c r="K56" i="52"/>
  <c r="K55" i="52"/>
  <c r="K54" i="52"/>
  <c r="K53" i="52"/>
  <c r="K52" i="52"/>
  <c r="K51" i="52"/>
  <c r="K40" i="52"/>
  <c r="K39" i="52"/>
  <c r="J31" i="52"/>
  <c r="K30" i="52"/>
  <c r="K27" i="52"/>
  <c r="J26" i="52"/>
  <c r="J27" i="52" s="1"/>
  <c r="J28" i="52" s="1"/>
  <c r="K28" i="52" s="1"/>
  <c r="K25" i="52"/>
  <c r="K24" i="52"/>
  <c r="K21" i="52"/>
  <c r="K19" i="52"/>
  <c r="K18" i="52"/>
  <c r="K17" i="52"/>
  <c r="K15" i="52"/>
  <c r="K14" i="52"/>
  <c r="K12" i="52"/>
  <c r="K11" i="52"/>
  <c r="J7" i="52"/>
  <c r="K7" i="52" s="1"/>
  <c r="K6" i="52"/>
  <c r="K68" i="51"/>
  <c r="K67" i="51"/>
  <c r="K66" i="51"/>
  <c r="K65" i="51"/>
  <c r="K64" i="51"/>
  <c r="K63" i="51"/>
  <c r="K62" i="51"/>
  <c r="K60" i="51"/>
  <c r="K59" i="51"/>
  <c r="K58" i="51"/>
  <c r="K57" i="51"/>
  <c r="K56" i="51"/>
  <c r="K55" i="51"/>
  <c r="K54" i="51"/>
  <c r="K53" i="51"/>
  <c r="K52" i="51"/>
  <c r="K51" i="51"/>
  <c r="K40" i="51"/>
  <c r="K39" i="51"/>
  <c r="J31" i="51"/>
  <c r="K30" i="51"/>
  <c r="K27" i="51"/>
  <c r="J26" i="51"/>
  <c r="J27" i="51" s="1"/>
  <c r="J28" i="51" s="1"/>
  <c r="K28" i="51" s="1"/>
  <c r="K25" i="51"/>
  <c r="K24" i="51"/>
  <c r="K21" i="51"/>
  <c r="K19" i="51"/>
  <c r="K18" i="51"/>
  <c r="K17" i="51"/>
  <c r="K15" i="51"/>
  <c r="K14" i="51"/>
  <c r="K12" i="51"/>
  <c r="K11" i="51"/>
  <c r="J7" i="51"/>
  <c r="K7" i="51" s="1"/>
  <c r="K6" i="51"/>
  <c r="K68" i="50"/>
  <c r="K67" i="50"/>
  <c r="K66" i="50"/>
  <c r="K65" i="50"/>
  <c r="K64" i="50"/>
  <c r="K63" i="50"/>
  <c r="K62" i="50"/>
  <c r="K60" i="50"/>
  <c r="K59" i="50"/>
  <c r="K58" i="50"/>
  <c r="K57" i="50"/>
  <c r="K56" i="50"/>
  <c r="K55" i="50"/>
  <c r="K54" i="50"/>
  <c r="K53" i="50"/>
  <c r="K52" i="50"/>
  <c r="K51" i="50"/>
  <c r="K40" i="50"/>
  <c r="K39" i="50"/>
  <c r="J31" i="50"/>
  <c r="K30" i="50"/>
  <c r="J26" i="50"/>
  <c r="J27" i="50" s="1"/>
  <c r="K25" i="50"/>
  <c r="K24" i="50"/>
  <c r="K21" i="50"/>
  <c r="K19" i="50"/>
  <c r="K18" i="50"/>
  <c r="K17" i="50"/>
  <c r="K15" i="50"/>
  <c r="K14" i="50"/>
  <c r="K12" i="50"/>
  <c r="K11" i="50"/>
  <c r="K7" i="50"/>
  <c r="J7" i="50"/>
  <c r="J8" i="50" s="1"/>
  <c r="K6" i="50"/>
  <c r="K68" i="49"/>
  <c r="K67" i="49"/>
  <c r="K66" i="49"/>
  <c r="K65" i="49"/>
  <c r="K64" i="49"/>
  <c r="K63" i="49"/>
  <c r="K62" i="49"/>
  <c r="K60" i="49"/>
  <c r="K59" i="49"/>
  <c r="K58" i="49"/>
  <c r="K57" i="49"/>
  <c r="K56" i="49"/>
  <c r="K55" i="49"/>
  <c r="K54" i="49"/>
  <c r="K53" i="49"/>
  <c r="K52" i="49"/>
  <c r="K51" i="49"/>
  <c r="K40" i="49"/>
  <c r="K39" i="49"/>
  <c r="J31" i="49"/>
  <c r="K30" i="49"/>
  <c r="K27" i="49"/>
  <c r="J26" i="49"/>
  <c r="J27" i="49" s="1"/>
  <c r="J28" i="49" s="1"/>
  <c r="K28" i="49" s="1"/>
  <c r="K25" i="49"/>
  <c r="K24" i="49"/>
  <c r="K21" i="49"/>
  <c r="K19" i="49"/>
  <c r="K18" i="49"/>
  <c r="K17" i="49"/>
  <c r="K15" i="49"/>
  <c r="K14" i="49"/>
  <c r="K12" i="49"/>
  <c r="K11" i="49"/>
  <c r="J8" i="49"/>
  <c r="J7" i="49"/>
  <c r="K7" i="49" s="1"/>
  <c r="K6" i="49"/>
  <c r="K68" i="48"/>
  <c r="K67" i="48"/>
  <c r="K66" i="48"/>
  <c r="K65" i="48"/>
  <c r="K64" i="48"/>
  <c r="K63" i="48"/>
  <c r="K62" i="48"/>
  <c r="K60" i="48"/>
  <c r="K59" i="48"/>
  <c r="K58" i="48"/>
  <c r="K57" i="48"/>
  <c r="K56" i="48"/>
  <c r="K55" i="48"/>
  <c r="K54" i="48"/>
  <c r="K53" i="48"/>
  <c r="K52" i="48"/>
  <c r="K51" i="48"/>
  <c r="K40" i="48"/>
  <c r="K39" i="48"/>
  <c r="J31" i="48"/>
  <c r="J32" i="48" s="1"/>
  <c r="K30" i="48"/>
  <c r="J26" i="48"/>
  <c r="J27" i="48" s="1"/>
  <c r="K25" i="48"/>
  <c r="K24" i="48"/>
  <c r="K21" i="48"/>
  <c r="K19" i="48"/>
  <c r="K18" i="48"/>
  <c r="K17" i="48"/>
  <c r="K15" i="48"/>
  <c r="K14" i="48"/>
  <c r="K12" i="48"/>
  <c r="K11" i="48"/>
  <c r="J7" i="48"/>
  <c r="K7" i="48" s="1"/>
  <c r="K6" i="48"/>
  <c r="K68" i="47"/>
  <c r="K67" i="47"/>
  <c r="K66" i="47"/>
  <c r="K65" i="47"/>
  <c r="K64" i="47"/>
  <c r="K63" i="47"/>
  <c r="K62" i="47"/>
  <c r="K60" i="47"/>
  <c r="K59" i="47"/>
  <c r="K58" i="47"/>
  <c r="K57" i="47"/>
  <c r="K56" i="47"/>
  <c r="K55" i="47"/>
  <c r="K54" i="47"/>
  <c r="K53" i="47"/>
  <c r="K52" i="47"/>
  <c r="K51" i="47"/>
  <c r="K40" i="47"/>
  <c r="K39" i="47"/>
  <c r="J31" i="47"/>
  <c r="K30" i="47"/>
  <c r="J26" i="47"/>
  <c r="J27" i="47" s="1"/>
  <c r="K25" i="47"/>
  <c r="K24" i="47"/>
  <c r="K21" i="47"/>
  <c r="K19" i="47"/>
  <c r="K18" i="47"/>
  <c r="K17" i="47"/>
  <c r="K15" i="47"/>
  <c r="K14" i="47"/>
  <c r="K12" i="47"/>
  <c r="K11" i="47"/>
  <c r="K7" i="47"/>
  <c r="J7" i="47"/>
  <c r="J8" i="47" s="1"/>
  <c r="K6" i="47"/>
  <c r="K68" i="46"/>
  <c r="K67" i="46"/>
  <c r="K66" i="46"/>
  <c r="K65" i="46"/>
  <c r="K64" i="46"/>
  <c r="K63" i="46"/>
  <c r="K62" i="46"/>
  <c r="K60" i="46"/>
  <c r="K59" i="46"/>
  <c r="K58" i="46"/>
  <c r="K57" i="46"/>
  <c r="K56" i="46"/>
  <c r="K55" i="46"/>
  <c r="K54" i="46"/>
  <c r="K53" i="46"/>
  <c r="K52" i="46"/>
  <c r="K51" i="46"/>
  <c r="K40" i="46"/>
  <c r="K39" i="46"/>
  <c r="J31" i="46"/>
  <c r="K30" i="46"/>
  <c r="K27" i="46"/>
  <c r="J26" i="46"/>
  <c r="J27" i="46" s="1"/>
  <c r="J28" i="46" s="1"/>
  <c r="K28" i="46" s="1"/>
  <c r="K25" i="46"/>
  <c r="K24" i="46"/>
  <c r="K21" i="46"/>
  <c r="K19" i="46"/>
  <c r="K18" i="46"/>
  <c r="K17" i="46"/>
  <c r="K15" i="46"/>
  <c r="K14" i="46"/>
  <c r="K12" i="46"/>
  <c r="K11" i="46"/>
  <c r="J8" i="46"/>
  <c r="J7" i="46"/>
  <c r="K7" i="46" s="1"/>
  <c r="K6" i="46"/>
  <c r="K68" i="45"/>
  <c r="K67" i="45"/>
  <c r="K66" i="45"/>
  <c r="K65" i="45"/>
  <c r="K64" i="45"/>
  <c r="K63" i="45"/>
  <c r="K62" i="45"/>
  <c r="K60" i="45"/>
  <c r="K59" i="45"/>
  <c r="K58" i="45"/>
  <c r="K57" i="45"/>
  <c r="K56" i="45"/>
  <c r="K55" i="45"/>
  <c r="K54" i="45"/>
  <c r="K53" i="45"/>
  <c r="K52" i="45"/>
  <c r="K51" i="45"/>
  <c r="K40" i="45"/>
  <c r="K39" i="45"/>
  <c r="J31" i="45"/>
  <c r="K30" i="45"/>
  <c r="J26" i="45"/>
  <c r="J27" i="45" s="1"/>
  <c r="K25" i="45"/>
  <c r="K24" i="45"/>
  <c r="K21" i="45"/>
  <c r="K19" i="45"/>
  <c r="K18" i="45"/>
  <c r="K17" i="45"/>
  <c r="K15" i="45"/>
  <c r="K14" i="45"/>
  <c r="K12" i="45"/>
  <c r="K11" i="45"/>
  <c r="K7" i="45"/>
  <c r="J7" i="45"/>
  <c r="J8" i="45" s="1"/>
  <c r="K6" i="45"/>
  <c r="K68" i="44"/>
  <c r="K67" i="44"/>
  <c r="K66" i="44"/>
  <c r="K65" i="44"/>
  <c r="K64" i="44"/>
  <c r="K63" i="44"/>
  <c r="K62" i="44"/>
  <c r="K60" i="44"/>
  <c r="K59" i="44"/>
  <c r="K58" i="44"/>
  <c r="K57" i="44"/>
  <c r="K56" i="44"/>
  <c r="K55" i="44"/>
  <c r="K54" i="44"/>
  <c r="K53" i="44"/>
  <c r="K52" i="44"/>
  <c r="K51" i="44"/>
  <c r="K40" i="44"/>
  <c r="K39" i="44"/>
  <c r="J31" i="44"/>
  <c r="J32" i="44" s="1"/>
  <c r="K30" i="44"/>
  <c r="J26" i="44"/>
  <c r="J27" i="44" s="1"/>
  <c r="K25" i="44"/>
  <c r="K24" i="44"/>
  <c r="K21" i="44"/>
  <c r="K19" i="44"/>
  <c r="K18" i="44"/>
  <c r="K17" i="44"/>
  <c r="K15" i="44"/>
  <c r="K14" i="44"/>
  <c r="K12" i="44"/>
  <c r="K11" i="44"/>
  <c r="K7" i="44"/>
  <c r="J7" i="44"/>
  <c r="J8" i="44" s="1"/>
  <c r="K6" i="44"/>
  <c r="K68" i="43"/>
  <c r="K67" i="43"/>
  <c r="K66" i="43"/>
  <c r="K65" i="43"/>
  <c r="K64" i="43"/>
  <c r="K63" i="43"/>
  <c r="K62" i="43"/>
  <c r="K60" i="43"/>
  <c r="K59" i="43"/>
  <c r="K58" i="43"/>
  <c r="K57" i="43"/>
  <c r="K56" i="43"/>
  <c r="K55" i="43"/>
  <c r="K54" i="43"/>
  <c r="K53" i="43"/>
  <c r="K52" i="43"/>
  <c r="K51" i="43"/>
  <c r="K40" i="43"/>
  <c r="K39" i="43"/>
  <c r="J31" i="43"/>
  <c r="K30" i="43"/>
  <c r="J28" i="43"/>
  <c r="K28" i="43" s="1"/>
  <c r="J26" i="43"/>
  <c r="J27" i="43" s="1"/>
  <c r="K27" i="43" s="1"/>
  <c r="K25" i="43"/>
  <c r="K24" i="43"/>
  <c r="K21" i="43"/>
  <c r="K19" i="43"/>
  <c r="K18" i="43"/>
  <c r="K17" i="43"/>
  <c r="K15" i="43"/>
  <c r="K14" i="43"/>
  <c r="K12" i="43"/>
  <c r="K11" i="43"/>
  <c r="K7" i="43"/>
  <c r="J7" i="43"/>
  <c r="J8" i="43" s="1"/>
  <c r="K6" i="43"/>
  <c r="K68" i="42"/>
  <c r="K67" i="42"/>
  <c r="K66" i="42"/>
  <c r="K65" i="42"/>
  <c r="K64" i="42"/>
  <c r="K63" i="42"/>
  <c r="K62" i="42"/>
  <c r="K60" i="42"/>
  <c r="K59" i="42"/>
  <c r="K58" i="42"/>
  <c r="K57" i="42"/>
  <c r="K56" i="42"/>
  <c r="K55" i="42"/>
  <c r="K54" i="42"/>
  <c r="K53" i="42"/>
  <c r="K52" i="42"/>
  <c r="K51" i="42"/>
  <c r="K40" i="42"/>
  <c r="K39" i="42"/>
  <c r="J31" i="42"/>
  <c r="J32" i="42" s="1"/>
  <c r="K30" i="42"/>
  <c r="K27" i="42"/>
  <c r="J26" i="42"/>
  <c r="J27" i="42" s="1"/>
  <c r="J28" i="42" s="1"/>
  <c r="K28" i="42" s="1"/>
  <c r="K25" i="42"/>
  <c r="K24" i="42"/>
  <c r="K21" i="42"/>
  <c r="K19" i="42"/>
  <c r="K18" i="42"/>
  <c r="K17" i="42"/>
  <c r="K15" i="42"/>
  <c r="K14" i="42"/>
  <c r="K12" i="42"/>
  <c r="K11" i="42"/>
  <c r="J8" i="42"/>
  <c r="J9" i="42" s="1"/>
  <c r="J7" i="42"/>
  <c r="K7" i="42" s="1"/>
  <c r="K6" i="42"/>
  <c r="K68" i="41"/>
  <c r="K67" i="41"/>
  <c r="K66" i="41"/>
  <c r="K65" i="41"/>
  <c r="K64" i="41"/>
  <c r="K63" i="41"/>
  <c r="K62" i="41"/>
  <c r="K60" i="41"/>
  <c r="K59" i="41"/>
  <c r="K58" i="41"/>
  <c r="K57" i="41"/>
  <c r="K56" i="41"/>
  <c r="K55" i="41"/>
  <c r="K54" i="41"/>
  <c r="K53" i="41"/>
  <c r="K52" i="41"/>
  <c r="K51" i="41"/>
  <c r="K40" i="41"/>
  <c r="K39" i="41"/>
  <c r="J31" i="41"/>
  <c r="K30" i="41"/>
  <c r="J26" i="41"/>
  <c r="J27" i="41" s="1"/>
  <c r="J28" i="41" s="1"/>
  <c r="K28" i="41" s="1"/>
  <c r="K25" i="41"/>
  <c r="K24" i="41"/>
  <c r="K21" i="41"/>
  <c r="K19" i="41"/>
  <c r="K18" i="41"/>
  <c r="K17" i="41"/>
  <c r="K15" i="41"/>
  <c r="K14" i="41"/>
  <c r="K12" i="41"/>
  <c r="K11" i="41"/>
  <c r="J7" i="41"/>
  <c r="K7" i="41" s="1"/>
  <c r="K6" i="41"/>
  <c r="K68" i="40"/>
  <c r="K67" i="40"/>
  <c r="K66" i="40"/>
  <c r="K65" i="40"/>
  <c r="K64" i="40"/>
  <c r="K63" i="40"/>
  <c r="K62" i="40"/>
  <c r="K60" i="40"/>
  <c r="K59" i="40"/>
  <c r="K58" i="40"/>
  <c r="K57" i="40"/>
  <c r="K56" i="40"/>
  <c r="K55" i="40"/>
  <c r="K54" i="40"/>
  <c r="K53" i="40"/>
  <c r="K52" i="40"/>
  <c r="K51" i="40"/>
  <c r="K40" i="40"/>
  <c r="K39" i="40"/>
  <c r="J31" i="40"/>
  <c r="K30" i="40"/>
  <c r="K27" i="40"/>
  <c r="J26" i="40"/>
  <c r="J27" i="40" s="1"/>
  <c r="J28" i="40" s="1"/>
  <c r="K28" i="40" s="1"/>
  <c r="K25" i="40"/>
  <c r="K24" i="40"/>
  <c r="K21" i="40"/>
  <c r="K19" i="40"/>
  <c r="K18" i="40"/>
  <c r="K17" i="40"/>
  <c r="K15" i="40"/>
  <c r="K14" i="40"/>
  <c r="K12" i="40"/>
  <c r="K11" i="40"/>
  <c r="J7" i="40"/>
  <c r="K7" i="40" s="1"/>
  <c r="K6" i="40"/>
  <c r="K68" i="39"/>
  <c r="K67" i="39"/>
  <c r="K66" i="39"/>
  <c r="K65" i="39"/>
  <c r="K64" i="39"/>
  <c r="K63" i="39"/>
  <c r="K62" i="39"/>
  <c r="K60" i="39"/>
  <c r="K59" i="39"/>
  <c r="K58" i="39"/>
  <c r="K57" i="39"/>
  <c r="K56" i="39"/>
  <c r="K55" i="39"/>
  <c r="K54" i="39"/>
  <c r="K53" i="39"/>
  <c r="K52" i="39"/>
  <c r="K51" i="39"/>
  <c r="K40" i="39"/>
  <c r="K39" i="39"/>
  <c r="J31" i="39"/>
  <c r="K30" i="39"/>
  <c r="K27" i="39"/>
  <c r="J26" i="39"/>
  <c r="J27" i="39" s="1"/>
  <c r="J28" i="39" s="1"/>
  <c r="K28" i="39" s="1"/>
  <c r="K25" i="39"/>
  <c r="K24" i="39"/>
  <c r="K21" i="39"/>
  <c r="K19" i="39"/>
  <c r="K18" i="39"/>
  <c r="K17" i="39"/>
  <c r="K15" i="39"/>
  <c r="K14" i="39"/>
  <c r="K12" i="39"/>
  <c r="K11" i="39"/>
  <c r="J7" i="39"/>
  <c r="K7" i="39" s="1"/>
  <c r="K6" i="39"/>
  <c r="K68" i="38"/>
  <c r="K67" i="38"/>
  <c r="K66" i="38"/>
  <c r="K65" i="38"/>
  <c r="K64" i="38"/>
  <c r="K63" i="38"/>
  <c r="K62" i="38"/>
  <c r="K60" i="38"/>
  <c r="K59" i="38"/>
  <c r="K58" i="38"/>
  <c r="K57" i="38"/>
  <c r="K56" i="38"/>
  <c r="K55" i="38"/>
  <c r="K54" i="38"/>
  <c r="K53" i="38"/>
  <c r="K52" i="38"/>
  <c r="K51" i="38"/>
  <c r="K40" i="38"/>
  <c r="K39" i="38"/>
  <c r="J31" i="38"/>
  <c r="K30" i="38"/>
  <c r="J26" i="38"/>
  <c r="J27" i="38" s="1"/>
  <c r="K25" i="38"/>
  <c r="K24" i="38"/>
  <c r="K21" i="38"/>
  <c r="K19" i="38"/>
  <c r="K18" i="38"/>
  <c r="K17" i="38"/>
  <c r="K15" i="38"/>
  <c r="K14" i="38"/>
  <c r="K12" i="38"/>
  <c r="K11" i="38"/>
  <c r="K7" i="38"/>
  <c r="J7" i="38"/>
  <c r="J8" i="38" s="1"/>
  <c r="K6" i="38"/>
  <c r="K68" i="37"/>
  <c r="K67" i="37"/>
  <c r="K66" i="37"/>
  <c r="K65" i="37"/>
  <c r="K64" i="37"/>
  <c r="K63" i="37"/>
  <c r="K62" i="37"/>
  <c r="K60" i="37"/>
  <c r="K59" i="37"/>
  <c r="K58" i="37"/>
  <c r="K57" i="37"/>
  <c r="K56" i="37"/>
  <c r="K55" i="37"/>
  <c r="K54" i="37"/>
  <c r="K53" i="37"/>
  <c r="K52" i="37"/>
  <c r="K51" i="37"/>
  <c r="K40" i="37"/>
  <c r="K39" i="37"/>
  <c r="J31" i="37"/>
  <c r="J32" i="37" s="1"/>
  <c r="K30" i="37"/>
  <c r="J26" i="37"/>
  <c r="J27" i="37" s="1"/>
  <c r="K25" i="37"/>
  <c r="K24" i="37"/>
  <c r="K21" i="37"/>
  <c r="K19" i="37"/>
  <c r="K18" i="37"/>
  <c r="K17" i="37"/>
  <c r="K15" i="37"/>
  <c r="K14" i="37"/>
  <c r="K12" i="37"/>
  <c r="K11" i="37"/>
  <c r="K7" i="37"/>
  <c r="J7" i="37"/>
  <c r="J8" i="37" s="1"/>
  <c r="J9" i="37" s="1"/>
  <c r="K6" i="37"/>
  <c r="K68" i="36"/>
  <c r="K67" i="36"/>
  <c r="K66" i="36"/>
  <c r="K65" i="36"/>
  <c r="K64" i="36"/>
  <c r="K63" i="36"/>
  <c r="K62" i="36"/>
  <c r="K60" i="36"/>
  <c r="K59" i="36"/>
  <c r="K58" i="36"/>
  <c r="K57" i="36"/>
  <c r="K56" i="36"/>
  <c r="K55" i="36"/>
  <c r="K54" i="36"/>
  <c r="K53" i="36"/>
  <c r="K52" i="36"/>
  <c r="K51" i="36"/>
  <c r="K40" i="36"/>
  <c r="K39" i="36"/>
  <c r="J31" i="36"/>
  <c r="J32" i="36" s="1"/>
  <c r="K30" i="36"/>
  <c r="J26" i="36"/>
  <c r="J27" i="36" s="1"/>
  <c r="K25" i="36"/>
  <c r="K24" i="36"/>
  <c r="K21" i="36"/>
  <c r="K19" i="36"/>
  <c r="K18" i="36"/>
  <c r="K17" i="36"/>
  <c r="K15" i="36"/>
  <c r="K14" i="36"/>
  <c r="K12" i="36"/>
  <c r="K11" i="36"/>
  <c r="K7" i="36"/>
  <c r="J7" i="36"/>
  <c r="J8" i="36" s="1"/>
  <c r="K6" i="36"/>
  <c r="K68" i="35"/>
  <c r="K67" i="35"/>
  <c r="K66" i="35"/>
  <c r="K65" i="35"/>
  <c r="K64" i="35"/>
  <c r="K63" i="35"/>
  <c r="K62" i="35"/>
  <c r="K60" i="35"/>
  <c r="K59" i="35"/>
  <c r="K58" i="35"/>
  <c r="K57" i="35"/>
  <c r="K56" i="35"/>
  <c r="K55" i="35"/>
  <c r="K54" i="35"/>
  <c r="K53" i="35"/>
  <c r="K52" i="35"/>
  <c r="K51" i="35"/>
  <c r="K40" i="35"/>
  <c r="K39" i="35"/>
  <c r="J31" i="35"/>
  <c r="J32" i="35" s="1"/>
  <c r="K30" i="35"/>
  <c r="J26" i="35"/>
  <c r="J27" i="35" s="1"/>
  <c r="K25" i="35"/>
  <c r="K24" i="35"/>
  <c r="K21" i="35"/>
  <c r="K19" i="35"/>
  <c r="K18" i="35"/>
  <c r="K17" i="35"/>
  <c r="K15" i="35"/>
  <c r="K14" i="35"/>
  <c r="K12" i="35"/>
  <c r="K11" i="35"/>
  <c r="K7" i="35"/>
  <c r="J7" i="35"/>
  <c r="J8" i="35" s="1"/>
  <c r="J9" i="35" s="1"/>
  <c r="K6" i="35"/>
  <c r="K68" i="34"/>
  <c r="K67" i="34"/>
  <c r="K66" i="34"/>
  <c r="K65" i="34"/>
  <c r="K64" i="34"/>
  <c r="K63" i="34"/>
  <c r="K62" i="34"/>
  <c r="K60" i="34"/>
  <c r="K59" i="34"/>
  <c r="K58" i="34"/>
  <c r="K57" i="34"/>
  <c r="K56" i="34"/>
  <c r="K55" i="34"/>
  <c r="K54" i="34"/>
  <c r="K53" i="34"/>
  <c r="K52" i="34"/>
  <c r="K51" i="34"/>
  <c r="K40" i="34"/>
  <c r="K39" i="34"/>
  <c r="J31" i="34"/>
  <c r="J32" i="34" s="1"/>
  <c r="K30" i="34"/>
  <c r="J26" i="34"/>
  <c r="J27" i="34" s="1"/>
  <c r="K25" i="34"/>
  <c r="K24" i="34"/>
  <c r="K21" i="34"/>
  <c r="K19" i="34"/>
  <c r="K18" i="34"/>
  <c r="K17" i="34"/>
  <c r="K15" i="34"/>
  <c r="K14" i="34"/>
  <c r="K12" i="34"/>
  <c r="K11" i="34"/>
  <c r="K7" i="34"/>
  <c r="J7" i="34"/>
  <c r="J8" i="34" s="1"/>
  <c r="K6" i="34"/>
  <c r="K68" i="33"/>
  <c r="K67" i="33"/>
  <c r="K66" i="33"/>
  <c r="K65" i="33"/>
  <c r="K64" i="33"/>
  <c r="K63" i="33"/>
  <c r="K62" i="33"/>
  <c r="K60" i="33"/>
  <c r="K59" i="33"/>
  <c r="K58" i="33"/>
  <c r="K57" i="33"/>
  <c r="K56" i="33"/>
  <c r="K55" i="33"/>
  <c r="K54" i="33"/>
  <c r="K53" i="33"/>
  <c r="K52" i="33"/>
  <c r="K51" i="33"/>
  <c r="K40" i="33"/>
  <c r="K39" i="33"/>
  <c r="J31" i="33"/>
  <c r="J32" i="33" s="1"/>
  <c r="K30" i="33"/>
  <c r="K27" i="33"/>
  <c r="J26" i="33"/>
  <c r="J27" i="33" s="1"/>
  <c r="J28" i="33" s="1"/>
  <c r="K28" i="33" s="1"/>
  <c r="K25" i="33"/>
  <c r="K24" i="33"/>
  <c r="K21" i="33"/>
  <c r="K19" i="33"/>
  <c r="K18" i="33"/>
  <c r="K17" i="33"/>
  <c r="K15" i="33"/>
  <c r="K14" i="33"/>
  <c r="K12" i="33"/>
  <c r="K11" i="33"/>
  <c r="J8" i="33"/>
  <c r="J7" i="33"/>
  <c r="K7" i="33" s="1"/>
  <c r="K6" i="33"/>
  <c r="K68" i="32"/>
  <c r="K67" i="32"/>
  <c r="K66" i="32"/>
  <c r="K65" i="32"/>
  <c r="K64" i="32"/>
  <c r="K63" i="32"/>
  <c r="K62" i="32"/>
  <c r="K60" i="32"/>
  <c r="K59" i="32"/>
  <c r="K58" i="32"/>
  <c r="K57" i="32"/>
  <c r="K56" i="32"/>
  <c r="K55" i="32"/>
  <c r="K54" i="32"/>
  <c r="K53" i="32"/>
  <c r="K52" i="32"/>
  <c r="K51" i="32"/>
  <c r="K40" i="32"/>
  <c r="K39" i="32"/>
  <c r="J31" i="32"/>
  <c r="J32" i="32" s="1"/>
  <c r="K30" i="32"/>
  <c r="J26" i="32"/>
  <c r="J27" i="32" s="1"/>
  <c r="K25" i="32"/>
  <c r="K24" i="32"/>
  <c r="K21" i="32"/>
  <c r="K19" i="32"/>
  <c r="K18" i="32"/>
  <c r="K17" i="32"/>
  <c r="K15" i="32"/>
  <c r="K14" i="32"/>
  <c r="K12" i="32"/>
  <c r="K11" i="32"/>
  <c r="J7" i="32"/>
  <c r="K7" i="32" s="1"/>
  <c r="K6" i="32"/>
  <c r="K68" i="31"/>
  <c r="K67" i="31"/>
  <c r="K66" i="31"/>
  <c r="K65" i="31"/>
  <c r="K64" i="31"/>
  <c r="K63" i="31"/>
  <c r="K62" i="31"/>
  <c r="K60" i="31"/>
  <c r="K59" i="31"/>
  <c r="K58" i="31"/>
  <c r="K57" i="31"/>
  <c r="K56" i="31"/>
  <c r="K55" i="31"/>
  <c r="K54" i="31"/>
  <c r="K53" i="31"/>
  <c r="K52" i="31"/>
  <c r="K51" i="31"/>
  <c r="K40" i="31"/>
  <c r="K39" i="31"/>
  <c r="J31" i="31"/>
  <c r="K30" i="31"/>
  <c r="J26" i="31"/>
  <c r="J27" i="31" s="1"/>
  <c r="J28" i="31" s="1"/>
  <c r="K28" i="31" s="1"/>
  <c r="K25" i="31"/>
  <c r="K24" i="31"/>
  <c r="K21" i="31"/>
  <c r="K19" i="31"/>
  <c r="K18" i="31"/>
  <c r="K17" i="31"/>
  <c r="K15" i="31"/>
  <c r="K14" i="31"/>
  <c r="K12" i="31"/>
  <c r="K11" i="31"/>
  <c r="J8" i="31"/>
  <c r="J7" i="31"/>
  <c r="K7" i="31" s="1"/>
  <c r="K6" i="31"/>
  <c r="K68" i="30"/>
  <c r="K67" i="30"/>
  <c r="K66" i="30"/>
  <c r="K65" i="30"/>
  <c r="K64" i="30"/>
  <c r="K63" i="30"/>
  <c r="K62" i="30"/>
  <c r="K60" i="30"/>
  <c r="K59" i="30"/>
  <c r="K58" i="30"/>
  <c r="K57" i="30"/>
  <c r="K56" i="30"/>
  <c r="K55" i="30"/>
  <c r="K54" i="30"/>
  <c r="K53" i="30"/>
  <c r="K52" i="30"/>
  <c r="K51" i="30"/>
  <c r="K40" i="30"/>
  <c r="K39" i="30"/>
  <c r="J31" i="30"/>
  <c r="J32" i="30" s="1"/>
  <c r="K30" i="30"/>
  <c r="J26" i="30"/>
  <c r="J27" i="30" s="1"/>
  <c r="K25" i="30"/>
  <c r="K24" i="30"/>
  <c r="K21" i="30"/>
  <c r="K19" i="30"/>
  <c r="K18" i="30"/>
  <c r="K17" i="30"/>
  <c r="K15" i="30"/>
  <c r="K14" i="30"/>
  <c r="K12" i="30"/>
  <c r="K11" i="30"/>
  <c r="J7" i="30"/>
  <c r="K7" i="30" s="1"/>
  <c r="K6" i="30"/>
  <c r="K68" i="29"/>
  <c r="K67" i="29"/>
  <c r="K66" i="29"/>
  <c r="K65" i="29"/>
  <c r="K64" i="29"/>
  <c r="K63" i="29"/>
  <c r="K62" i="29"/>
  <c r="K60" i="29"/>
  <c r="K59" i="29"/>
  <c r="K58" i="29"/>
  <c r="K57" i="29"/>
  <c r="K56" i="29"/>
  <c r="K55" i="29"/>
  <c r="K54" i="29"/>
  <c r="K53" i="29"/>
  <c r="K52" i="29"/>
  <c r="K51" i="29"/>
  <c r="K40" i="29"/>
  <c r="K39" i="29"/>
  <c r="J31" i="29"/>
  <c r="K30" i="29"/>
  <c r="J26" i="29"/>
  <c r="J27" i="29" s="1"/>
  <c r="K25" i="29"/>
  <c r="K24" i="29"/>
  <c r="K21" i="29"/>
  <c r="K19" i="29"/>
  <c r="K18" i="29"/>
  <c r="K17" i="29"/>
  <c r="K15" i="29"/>
  <c r="K14" i="29"/>
  <c r="K12" i="29"/>
  <c r="K11" i="29"/>
  <c r="K7" i="29"/>
  <c r="J7" i="29"/>
  <c r="J8" i="29" s="1"/>
  <c r="K6" i="29"/>
  <c r="K68" i="28"/>
  <c r="K67" i="28"/>
  <c r="K66" i="28"/>
  <c r="K65" i="28"/>
  <c r="K64" i="28"/>
  <c r="K63" i="28"/>
  <c r="K62" i="28"/>
  <c r="K60" i="28"/>
  <c r="K59" i="28"/>
  <c r="K58" i="28"/>
  <c r="K57" i="28"/>
  <c r="K56" i="28"/>
  <c r="K55" i="28"/>
  <c r="K54" i="28"/>
  <c r="K53" i="28"/>
  <c r="K52" i="28"/>
  <c r="K51" i="28"/>
  <c r="K40" i="28"/>
  <c r="K39" i="28"/>
  <c r="J31" i="28"/>
  <c r="K30" i="28"/>
  <c r="J26" i="28"/>
  <c r="J27" i="28" s="1"/>
  <c r="J28" i="28" s="1"/>
  <c r="K28" i="28" s="1"/>
  <c r="K25" i="28"/>
  <c r="K24" i="28"/>
  <c r="K21" i="28"/>
  <c r="K19" i="28"/>
  <c r="K18" i="28"/>
  <c r="K17" i="28"/>
  <c r="K15" i="28"/>
  <c r="K14" i="28"/>
  <c r="K12" i="28"/>
  <c r="K11" i="28"/>
  <c r="K7" i="28"/>
  <c r="J7" i="28"/>
  <c r="J8" i="28" s="1"/>
  <c r="K6" i="28"/>
  <c r="K68" i="27"/>
  <c r="K67" i="27"/>
  <c r="K66" i="27"/>
  <c r="K65" i="27"/>
  <c r="K64" i="27"/>
  <c r="K63" i="27"/>
  <c r="K62" i="27"/>
  <c r="K60" i="27"/>
  <c r="K59" i="27"/>
  <c r="K58" i="27"/>
  <c r="K57" i="27"/>
  <c r="K56" i="27"/>
  <c r="K55" i="27"/>
  <c r="K54" i="27"/>
  <c r="K53" i="27"/>
  <c r="K52" i="27"/>
  <c r="K51" i="27"/>
  <c r="K40" i="27"/>
  <c r="K39" i="27"/>
  <c r="J31" i="27"/>
  <c r="J32" i="27" s="1"/>
  <c r="K30" i="27"/>
  <c r="J26" i="27"/>
  <c r="J27" i="27" s="1"/>
  <c r="K25" i="27"/>
  <c r="K24" i="27"/>
  <c r="K21" i="27"/>
  <c r="K19" i="27"/>
  <c r="K18" i="27"/>
  <c r="K17" i="27"/>
  <c r="K15" i="27"/>
  <c r="K14" i="27"/>
  <c r="K12" i="27"/>
  <c r="K11" i="27"/>
  <c r="K7" i="27"/>
  <c r="J7" i="27"/>
  <c r="J8" i="27" s="1"/>
  <c r="K6" i="27"/>
  <c r="K68" i="26"/>
  <c r="K67" i="26"/>
  <c r="K66" i="26"/>
  <c r="K65" i="26"/>
  <c r="K64" i="26"/>
  <c r="K63" i="26"/>
  <c r="K62" i="26"/>
  <c r="K60" i="26"/>
  <c r="K59" i="26"/>
  <c r="K58" i="26"/>
  <c r="K57" i="26"/>
  <c r="K56" i="26"/>
  <c r="K55" i="26"/>
  <c r="K54" i="26"/>
  <c r="K53" i="26"/>
  <c r="K52" i="26"/>
  <c r="K51" i="26"/>
  <c r="K40" i="26"/>
  <c r="K39" i="26"/>
  <c r="J31" i="26"/>
  <c r="K30" i="26"/>
  <c r="J28" i="26"/>
  <c r="K28" i="26" s="1"/>
  <c r="J26" i="26"/>
  <c r="J27" i="26" s="1"/>
  <c r="K27" i="26" s="1"/>
  <c r="K25" i="26"/>
  <c r="K24" i="26"/>
  <c r="K21" i="26"/>
  <c r="K19" i="26"/>
  <c r="K18" i="26"/>
  <c r="K17" i="26"/>
  <c r="K15" i="26"/>
  <c r="K14" i="26"/>
  <c r="K12" i="26"/>
  <c r="K11" i="26"/>
  <c r="K7" i="26"/>
  <c r="J7" i="26"/>
  <c r="J8" i="26" s="1"/>
  <c r="K6" i="26"/>
  <c r="K68" i="25"/>
  <c r="K67" i="25"/>
  <c r="K66" i="25"/>
  <c r="K65" i="25"/>
  <c r="K64" i="25"/>
  <c r="K63" i="25"/>
  <c r="K62" i="25"/>
  <c r="K60" i="25"/>
  <c r="K59" i="25"/>
  <c r="K58" i="25"/>
  <c r="K57" i="25"/>
  <c r="K56" i="25"/>
  <c r="K55" i="25"/>
  <c r="K54" i="25"/>
  <c r="K53" i="25"/>
  <c r="K52" i="25"/>
  <c r="K51" i="25"/>
  <c r="K40" i="25"/>
  <c r="K39" i="25"/>
  <c r="J31" i="25"/>
  <c r="K30" i="25"/>
  <c r="J26" i="25"/>
  <c r="J27" i="25" s="1"/>
  <c r="J28" i="25" s="1"/>
  <c r="K28" i="25" s="1"/>
  <c r="K25" i="25"/>
  <c r="K24" i="25"/>
  <c r="K21" i="25"/>
  <c r="K19" i="25"/>
  <c r="K18" i="25"/>
  <c r="K17" i="25"/>
  <c r="K15" i="25"/>
  <c r="K14" i="25"/>
  <c r="K12" i="25"/>
  <c r="K11" i="25"/>
  <c r="K7" i="25"/>
  <c r="J7" i="25"/>
  <c r="J8" i="25" s="1"/>
  <c r="K6" i="25"/>
  <c r="K68" i="24"/>
  <c r="K67" i="24"/>
  <c r="K66" i="24"/>
  <c r="K65" i="24"/>
  <c r="K64" i="24"/>
  <c r="K63" i="24"/>
  <c r="K62" i="24"/>
  <c r="K60" i="24"/>
  <c r="K59" i="24"/>
  <c r="K58" i="24"/>
  <c r="K57" i="24"/>
  <c r="K56" i="24"/>
  <c r="K55" i="24"/>
  <c r="K54" i="24"/>
  <c r="K53" i="24"/>
  <c r="K52" i="24"/>
  <c r="K51" i="24"/>
  <c r="K40" i="24"/>
  <c r="K39" i="24"/>
  <c r="K31" i="24"/>
  <c r="J31" i="24"/>
  <c r="J32" i="24" s="1"/>
  <c r="K30" i="24"/>
  <c r="J26" i="24"/>
  <c r="J27" i="24" s="1"/>
  <c r="K27" i="24" s="1"/>
  <c r="K25" i="24"/>
  <c r="K24" i="24"/>
  <c r="K21" i="24"/>
  <c r="K19" i="24"/>
  <c r="K18" i="24"/>
  <c r="K17" i="24"/>
  <c r="K15" i="24"/>
  <c r="K14" i="24"/>
  <c r="K12" i="24"/>
  <c r="K11" i="24"/>
  <c r="K7" i="24"/>
  <c r="J7" i="24"/>
  <c r="J8" i="24" s="1"/>
  <c r="J9" i="24" s="1"/>
  <c r="K6" i="24"/>
  <c r="K68" i="23"/>
  <c r="K67" i="23"/>
  <c r="K66" i="23"/>
  <c r="K65" i="23"/>
  <c r="K64" i="23"/>
  <c r="K63" i="23"/>
  <c r="K62" i="23"/>
  <c r="K60" i="23"/>
  <c r="K59" i="23"/>
  <c r="K58" i="23"/>
  <c r="K57" i="23"/>
  <c r="K56" i="23"/>
  <c r="K55" i="23"/>
  <c r="K54" i="23"/>
  <c r="K53" i="23"/>
  <c r="K52" i="23"/>
  <c r="K51" i="23"/>
  <c r="K40" i="23"/>
  <c r="K39" i="23"/>
  <c r="J31" i="23"/>
  <c r="J32" i="23" s="1"/>
  <c r="K30" i="23"/>
  <c r="J26" i="23"/>
  <c r="J27" i="23" s="1"/>
  <c r="K25" i="23"/>
  <c r="K24" i="23"/>
  <c r="K21" i="23"/>
  <c r="K19" i="23"/>
  <c r="K18" i="23"/>
  <c r="K17" i="23"/>
  <c r="K15" i="23"/>
  <c r="K14" i="23"/>
  <c r="K12" i="23"/>
  <c r="K11" i="23"/>
  <c r="K7" i="23"/>
  <c r="J7" i="23"/>
  <c r="J8" i="23" s="1"/>
  <c r="K6" i="23"/>
  <c r="K68" i="22"/>
  <c r="K67" i="22"/>
  <c r="K66" i="22"/>
  <c r="K65" i="22"/>
  <c r="K64" i="22"/>
  <c r="K63" i="22"/>
  <c r="K62" i="22"/>
  <c r="K60" i="22"/>
  <c r="K59" i="22"/>
  <c r="K58" i="22"/>
  <c r="K57" i="22"/>
  <c r="K56" i="22"/>
  <c r="K55" i="22"/>
  <c r="K54" i="22"/>
  <c r="K53" i="22"/>
  <c r="K52" i="22"/>
  <c r="K51" i="22"/>
  <c r="K40" i="22"/>
  <c r="K39" i="22"/>
  <c r="J31" i="22"/>
  <c r="J32" i="22" s="1"/>
  <c r="K30" i="22"/>
  <c r="K27" i="22"/>
  <c r="J26" i="22"/>
  <c r="J27" i="22" s="1"/>
  <c r="J28" i="22" s="1"/>
  <c r="K28" i="22" s="1"/>
  <c r="K25" i="22"/>
  <c r="K24" i="22"/>
  <c r="K21" i="22"/>
  <c r="K19" i="22"/>
  <c r="K18" i="22"/>
  <c r="K17" i="22"/>
  <c r="K15" i="22"/>
  <c r="K14" i="22"/>
  <c r="K12" i="22"/>
  <c r="K11" i="22"/>
  <c r="J7" i="22"/>
  <c r="K7" i="22" s="1"/>
  <c r="K6" i="22"/>
  <c r="K68" i="21"/>
  <c r="K67" i="21"/>
  <c r="K66" i="21"/>
  <c r="K65" i="21"/>
  <c r="K64" i="21"/>
  <c r="K63" i="21"/>
  <c r="K62" i="21"/>
  <c r="K60" i="21"/>
  <c r="K59" i="21"/>
  <c r="K58" i="21"/>
  <c r="K57" i="21"/>
  <c r="K56" i="21"/>
  <c r="K55" i="21"/>
  <c r="K54" i="21"/>
  <c r="K53" i="21"/>
  <c r="K52" i="21"/>
  <c r="K51" i="21"/>
  <c r="K40" i="21"/>
  <c r="K39" i="21"/>
  <c r="J31" i="21"/>
  <c r="K30" i="21"/>
  <c r="J26" i="21"/>
  <c r="J27" i="21" s="1"/>
  <c r="J28" i="21" s="1"/>
  <c r="K28" i="21" s="1"/>
  <c r="K25" i="21"/>
  <c r="K24" i="21"/>
  <c r="K21" i="21"/>
  <c r="K19" i="21"/>
  <c r="K18" i="21"/>
  <c r="K17" i="21"/>
  <c r="K15" i="21"/>
  <c r="K14" i="21"/>
  <c r="K12" i="21"/>
  <c r="K11" i="21"/>
  <c r="J8" i="21"/>
  <c r="J7" i="21"/>
  <c r="K7" i="21" s="1"/>
  <c r="K6" i="21"/>
  <c r="K68" i="20"/>
  <c r="K67" i="20"/>
  <c r="K66" i="20"/>
  <c r="K65" i="20"/>
  <c r="K64" i="20"/>
  <c r="K63" i="20"/>
  <c r="K62" i="20"/>
  <c r="K60" i="20"/>
  <c r="K59" i="20"/>
  <c r="K58" i="20"/>
  <c r="K57" i="20"/>
  <c r="K56" i="20"/>
  <c r="K55" i="20"/>
  <c r="K54" i="20"/>
  <c r="K53" i="20"/>
  <c r="K52" i="20"/>
  <c r="K51" i="20"/>
  <c r="K40" i="20"/>
  <c r="K39" i="20"/>
  <c r="J31" i="20"/>
  <c r="K30" i="20"/>
  <c r="J26" i="20"/>
  <c r="J27" i="20" s="1"/>
  <c r="K25" i="20"/>
  <c r="K24" i="20"/>
  <c r="K21" i="20"/>
  <c r="K19" i="20"/>
  <c r="K18" i="20"/>
  <c r="K17" i="20"/>
  <c r="K15" i="20"/>
  <c r="K14" i="20"/>
  <c r="K12" i="20"/>
  <c r="K11" i="20"/>
  <c r="K7" i="20"/>
  <c r="J7" i="20"/>
  <c r="J8" i="20" s="1"/>
  <c r="K6" i="20"/>
  <c r="K68" i="19"/>
  <c r="K67" i="19"/>
  <c r="K66" i="19"/>
  <c r="K65" i="19"/>
  <c r="K64" i="19"/>
  <c r="K63" i="19"/>
  <c r="K62" i="19"/>
  <c r="K60" i="19"/>
  <c r="K59" i="19"/>
  <c r="K58" i="19"/>
  <c r="K57" i="19"/>
  <c r="K56" i="19"/>
  <c r="K55" i="19"/>
  <c r="K54" i="19"/>
  <c r="K53" i="19"/>
  <c r="K52" i="19"/>
  <c r="K51" i="19"/>
  <c r="K40" i="19"/>
  <c r="K39" i="19"/>
  <c r="J31" i="19"/>
  <c r="K30" i="19"/>
  <c r="J26" i="19"/>
  <c r="J27" i="19" s="1"/>
  <c r="J28" i="19" s="1"/>
  <c r="K28" i="19" s="1"/>
  <c r="K25" i="19"/>
  <c r="K24" i="19"/>
  <c r="K21" i="19"/>
  <c r="K19" i="19"/>
  <c r="K18" i="19"/>
  <c r="K17" i="19"/>
  <c r="K15" i="19"/>
  <c r="K14" i="19"/>
  <c r="K12" i="19"/>
  <c r="K11" i="19"/>
  <c r="K7" i="19"/>
  <c r="J7" i="19"/>
  <c r="J8" i="19" s="1"/>
  <c r="K6" i="19"/>
  <c r="K68" i="18"/>
  <c r="K67" i="18"/>
  <c r="K66" i="18"/>
  <c r="K65" i="18"/>
  <c r="K64" i="18"/>
  <c r="K63" i="18"/>
  <c r="K62" i="18"/>
  <c r="K60" i="18"/>
  <c r="K59" i="18"/>
  <c r="K58" i="18"/>
  <c r="K57" i="18"/>
  <c r="K56" i="18"/>
  <c r="K55" i="18"/>
  <c r="K54" i="18"/>
  <c r="K53" i="18"/>
  <c r="K52" i="18"/>
  <c r="K51" i="18"/>
  <c r="K40" i="18"/>
  <c r="K39" i="18"/>
  <c r="J31" i="18"/>
  <c r="K30" i="18"/>
  <c r="J28" i="18"/>
  <c r="K28" i="18" s="1"/>
  <c r="J26" i="18"/>
  <c r="J27" i="18" s="1"/>
  <c r="K27" i="18" s="1"/>
  <c r="K25" i="18"/>
  <c r="K24" i="18"/>
  <c r="K21" i="18"/>
  <c r="K19" i="18"/>
  <c r="K18" i="18"/>
  <c r="K17" i="18"/>
  <c r="K15" i="18"/>
  <c r="K14" i="18"/>
  <c r="K12" i="18"/>
  <c r="K11" i="18"/>
  <c r="J8" i="18"/>
  <c r="J7" i="18"/>
  <c r="K7" i="18" s="1"/>
  <c r="K6" i="18"/>
  <c r="K68" i="17"/>
  <c r="K67" i="17"/>
  <c r="K66" i="17"/>
  <c r="K65" i="17"/>
  <c r="K64" i="17"/>
  <c r="K63" i="17"/>
  <c r="K62" i="17"/>
  <c r="K60" i="17"/>
  <c r="K59" i="17"/>
  <c r="K58" i="17"/>
  <c r="K57" i="17"/>
  <c r="K56" i="17"/>
  <c r="K55" i="17"/>
  <c r="K54" i="17"/>
  <c r="K53" i="17"/>
  <c r="K52" i="17"/>
  <c r="K51" i="17"/>
  <c r="K40" i="17"/>
  <c r="K39" i="17"/>
  <c r="J31" i="17"/>
  <c r="K30" i="17"/>
  <c r="K27" i="17"/>
  <c r="J26" i="17"/>
  <c r="J27" i="17" s="1"/>
  <c r="J28" i="17" s="1"/>
  <c r="K28" i="17" s="1"/>
  <c r="K25" i="17"/>
  <c r="K24" i="17"/>
  <c r="K21" i="17"/>
  <c r="K19" i="17"/>
  <c r="K18" i="17"/>
  <c r="K17" i="17"/>
  <c r="K15" i="17"/>
  <c r="K14" i="17"/>
  <c r="K12" i="17"/>
  <c r="K11" i="17"/>
  <c r="J8" i="17"/>
  <c r="J7" i="17"/>
  <c r="K7" i="17" s="1"/>
  <c r="K6" i="17"/>
  <c r="K68" i="16"/>
  <c r="K67" i="16"/>
  <c r="K66" i="16"/>
  <c r="K65" i="16"/>
  <c r="K64" i="16"/>
  <c r="K63" i="16"/>
  <c r="K62" i="16"/>
  <c r="K60" i="16"/>
  <c r="K59" i="16"/>
  <c r="K58" i="16"/>
  <c r="K57" i="16"/>
  <c r="K56" i="16"/>
  <c r="K55" i="16"/>
  <c r="K54" i="16"/>
  <c r="K53" i="16"/>
  <c r="K52" i="16"/>
  <c r="K51" i="16"/>
  <c r="K40" i="16"/>
  <c r="K39" i="16"/>
  <c r="J31" i="16"/>
  <c r="K30" i="16"/>
  <c r="J26" i="16"/>
  <c r="J27" i="16" s="1"/>
  <c r="J28" i="16" s="1"/>
  <c r="K28" i="16" s="1"/>
  <c r="K25" i="16"/>
  <c r="K24" i="16"/>
  <c r="K21" i="16"/>
  <c r="K19" i="16"/>
  <c r="K18" i="16"/>
  <c r="K17" i="16"/>
  <c r="K15" i="16"/>
  <c r="K14" i="16"/>
  <c r="K12" i="16"/>
  <c r="K11" i="16"/>
  <c r="J7" i="16"/>
  <c r="K7" i="16" s="1"/>
  <c r="K6" i="16"/>
  <c r="K68" i="15"/>
  <c r="K67" i="15"/>
  <c r="K66" i="15"/>
  <c r="K65" i="15"/>
  <c r="K64" i="15"/>
  <c r="K63" i="15"/>
  <c r="K62" i="15"/>
  <c r="K60" i="15"/>
  <c r="K59" i="15"/>
  <c r="K58" i="15"/>
  <c r="K57" i="15"/>
  <c r="K56" i="15"/>
  <c r="K55" i="15"/>
  <c r="K54" i="15"/>
  <c r="K53" i="15"/>
  <c r="K52" i="15"/>
  <c r="K51" i="15"/>
  <c r="K40" i="15"/>
  <c r="K39" i="15"/>
  <c r="J31" i="15"/>
  <c r="J32" i="15" s="1"/>
  <c r="K30" i="15"/>
  <c r="J26" i="15"/>
  <c r="J27" i="15" s="1"/>
  <c r="K25" i="15"/>
  <c r="K24" i="15"/>
  <c r="K21" i="15"/>
  <c r="K19" i="15"/>
  <c r="K18" i="15"/>
  <c r="K17" i="15"/>
  <c r="K15" i="15"/>
  <c r="K14" i="15"/>
  <c r="K12" i="15"/>
  <c r="K11" i="15"/>
  <c r="J8" i="15"/>
  <c r="J7" i="15"/>
  <c r="K7" i="15" s="1"/>
  <c r="K6" i="15"/>
  <c r="K68" i="14"/>
  <c r="K67" i="14"/>
  <c r="K66" i="14"/>
  <c r="K65" i="14"/>
  <c r="K64" i="14"/>
  <c r="K63" i="14"/>
  <c r="K62" i="14"/>
  <c r="K60" i="14"/>
  <c r="K59" i="14"/>
  <c r="K58" i="14"/>
  <c r="K57" i="14"/>
  <c r="K56" i="14"/>
  <c r="K55" i="14"/>
  <c r="K54" i="14"/>
  <c r="K53" i="14"/>
  <c r="K52" i="14"/>
  <c r="K51" i="14"/>
  <c r="K40" i="14"/>
  <c r="K39" i="14"/>
  <c r="J31" i="14"/>
  <c r="J32" i="14" s="1"/>
  <c r="K30" i="14"/>
  <c r="J26" i="14"/>
  <c r="J27" i="14" s="1"/>
  <c r="K25" i="14"/>
  <c r="K24" i="14"/>
  <c r="K21" i="14"/>
  <c r="K19" i="14"/>
  <c r="K18" i="14"/>
  <c r="K17" i="14"/>
  <c r="K15" i="14"/>
  <c r="K14" i="14"/>
  <c r="K12" i="14"/>
  <c r="K11" i="14"/>
  <c r="K7" i="14"/>
  <c r="J7" i="14"/>
  <c r="J8" i="14" s="1"/>
  <c r="K6" i="14"/>
  <c r="K68" i="13"/>
  <c r="K67" i="13"/>
  <c r="K66" i="13"/>
  <c r="K65" i="13"/>
  <c r="K64" i="13"/>
  <c r="K63" i="13"/>
  <c r="K62" i="13"/>
  <c r="K60" i="13"/>
  <c r="K59" i="13"/>
  <c r="K58" i="13"/>
  <c r="K57" i="13"/>
  <c r="K56" i="13"/>
  <c r="K55" i="13"/>
  <c r="K54" i="13"/>
  <c r="K53" i="13"/>
  <c r="K52" i="13"/>
  <c r="K51" i="13"/>
  <c r="K40" i="13"/>
  <c r="K39" i="13"/>
  <c r="J31" i="13"/>
  <c r="J32" i="13" s="1"/>
  <c r="K30" i="13"/>
  <c r="J26" i="13"/>
  <c r="J27" i="13" s="1"/>
  <c r="K25" i="13"/>
  <c r="K24" i="13"/>
  <c r="K21" i="13"/>
  <c r="K19" i="13"/>
  <c r="K18" i="13"/>
  <c r="K17" i="13"/>
  <c r="K15" i="13"/>
  <c r="K14" i="13"/>
  <c r="K12" i="13"/>
  <c r="K11" i="13"/>
  <c r="K7" i="13"/>
  <c r="J7" i="13"/>
  <c r="J8" i="13" s="1"/>
  <c r="K6" i="13"/>
  <c r="K68" i="12"/>
  <c r="K67" i="12"/>
  <c r="K66" i="12"/>
  <c r="K65" i="12"/>
  <c r="K64" i="12"/>
  <c r="K63" i="12"/>
  <c r="K62" i="12"/>
  <c r="K60" i="12"/>
  <c r="K59" i="12"/>
  <c r="K58" i="12"/>
  <c r="K57" i="12"/>
  <c r="K56" i="12"/>
  <c r="K55" i="12"/>
  <c r="K54" i="12"/>
  <c r="K53" i="12"/>
  <c r="K52" i="12"/>
  <c r="K51" i="12"/>
  <c r="K40" i="12"/>
  <c r="K39" i="12"/>
  <c r="J31" i="12"/>
  <c r="K30" i="12"/>
  <c r="J26" i="12"/>
  <c r="J27" i="12" s="1"/>
  <c r="J28" i="12" s="1"/>
  <c r="K28" i="12" s="1"/>
  <c r="K25" i="12"/>
  <c r="K24" i="12"/>
  <c r="K21" i="12"/>
  <c r="K19" i="12"/>
  <c r="K18" i="12"/>
  <c r="K17" i="12"/>
  <c r="K15" i="12"/>
  <c r="K14" i="12"/>
  <c r="K12" i="12"/>
  <c r="K11" i="12"/>
  <c r="K7" i="12"/>
  <c r="J7" i="12"/>
  <c r="J8" i="12" s="1"/>
  <c r="K6" i="12"/>
  <c r="K68" i="11"/>
  <c r="K67" i="11"/>
  <c r="K66" i="11"/>
  <c r="K65" i="11"/>
  <c r="K64" i="11"/>
  <c r="K63" i="11"/>
  <c r="K62" i="11"/>
  <c r="K60" i="11"/>
  <c r="K59" i="11"/>
  <c r="K58" i="11"/>
  <c r="K57" i="11"/>
  <c r="K56" i="11"/>
  <c r="K55" i="11"/>
  <c r="K54" i="11"/>
  <c r="K53" i="11"/>
  <c r="K52" i="11"/>
  <c r="K51" i="11"/>
  <c r="K40" i="11"/>
  <c r="K39" i="11"/>
  <c r="J31" i="11"/>
  <c r="K30" i="11"/>
  <c r="J26" i="11"/>
  <c r="J27" i="11" s="1"/>
  <c r="J28" i="11" s="1"/>
  <c r="K28" i="11" s="1"/>
  <c r="K25" i="11"/>
  <c r="K24" i="11"/>
  <c r="K21" i="11"/>
  <c r="K19" i="11"/>
  <c r="K18" i="11"/>
  <c r="K17" i="11"/>
  <c r="K15" i="11"/>
  <c r="K14" i="11"/>
  <c r="K12" i="11"/>
  <c r="K11" i="11"/>
  <c r="K7" i="11"/>
  <c r="J7" i="11"/>
  <c r="J8" i="11" s="1"/>
  <c r="K6" i="11"/>
  <c r="K68" i="10"/>
  <c r="K67" i="10"/>
  <c r="K66" i="10"/>
  <c r="K65" i="10"/>
  <c r="K64" i="10"/>
  <c r="K63" i="10"/>
  <c r="K62" i="10"/>
  <c r="K60" i="10"/>
  <c r="K59" i="10"/>
  <c r="K58" i="10"/>
  <c r="K57" i="10"/>
  <c r="K56" i="10"/>
  <c r="K55" i="10"/>
  <c r="K54" i="10"/>
  <c r="K53" i="10"/>
  <c r="K52" i="10"/>
  <c r="K51" i="10"/>
  <c r="K40" i="10"/>
  <c r="K39" i="10"/>
  <c r="J31" i="10"/>
  <c r="K30" i="10"/>
  <c r="J28" i="10"/>
  <c r="K28" i="10" s="1"/>
  <c r="J26" i="10"/>
  <c r="J27" i="10" s="1"/>
  <c r="K27" i="10" s="1"/>
  <c r="K25" i="10"/>
  <c r="K24" i="10"/>
  <c r="K21" i="10"/>
  <c r="K19" i="10"/>
  <c r="K18" i="10"/>
  <c r="K17" i="10"/>
  <c r="K15" i="10"/>
  <c r="K14" i="10"/>
  <c r="K12" i="10"/>
  <c r="K11" i="10"/>
  <c r="J8" i="10"/>
  <c r="J7" i="10"/>
  <c r="K7" i="10" s="1"/>
  <c r="K6" i="10"/>
  <c r="K68" i="9"/>
  <c r="K67" i="9"/>
  <c r="K66" i="9"/>
  <c r="K65" i="9"/>
  <c r="K64" i="9"/>
  <c r="K63" i="9"/>
  <c r="K62" i="9"/>
  <c r="K60" i="9"/>
  <c r="K59" i="9"/>
  <c r="K58" i="9"/>
  <c r="K57" i="9"/>
  <c r="K56" i="9"/>
  <c r="K55" i="9"/>
  <c r="K54" i="9"/>
  <c r="K53" i="9"/>
  <c r="K52" i="9"/>
  <c r="K51" i="9"/>
  <c r="K40" i="9"/>
  <c r="K39" i="9"/>
  <c r="J31" i="9"/>
  <c r="J32" i="9" s="1"/>
  <c r="K30" i="9"/>
  <c r="J26" i="9"/>
  <c r="K25" i="9"/>
  <c r="K24" i="9"/>
  <c r="K21" i="9"/>
  <c r="K19" i="9"/>
  <c r="K18" i="9"/>
  <c r="K17" i="9"/>
  <c r="K15" i="9"/>
  <c r="K14" i="9"/>
  <c r="K12" i="9"/>
  <c r="K11" i="9"/>
  <c r="K7" i="9"/>
  <c r="J7" i="9"/>
  <c r="J8" i="9" s="1"/>
  <c r="K6" i="9"/>
  <c r="K68" i="8"/>
  <c r="K67" i="8"/>
  <c r="K66" i="8"/>
  <c r="K65" i="8"/>
  <c r="K64" i="8"/>
  <c r="K63" i="8"/>
  <c r="K62" i="8"/>
  <c r="K60" i="8"/>
  <c r="K59" i="8"/>
  <c r="K58" i="8"/>
  <c r="K57" i="8"/>
  <c r="K56" i="8"/>
  <c r="K55" i="8"/>
  <c r="K54" i="8"/>
  <c r="K53" i="8"/>
  <c r="K52" i="8"/>
  <c r="K51" i="8"/>
  <c r="K40" i="8"/>
  <c r="K39" i="8"/>
  <c r="J31" i="8"/>
  <c r="K31" i="8" s="1"/>
  <c r="K30" i="8"/>
  <c r="J26" i="8"/>
  <c r="K26" i="8" s="1"/>
  <c r="K25" i="8"/>
  <c r="K24" i="8"/>
  <c r="K21" i="8"/>
  <c r="K19" i="8"/>
  <c r="K18" i="8"/>
  <c r="K17" i="8"/>
  <c r="K15" i="8"/>
  <c r="K14" i="8"/>
  <c r="K12" i="8"/>
  <c r="K11" i="8"/>
  <c r="K7" i="8"/>
  <c r="J7" i="8"/>
  <c r="J8" i="8" s="1"/>
  <c r="J9" i="8" s="1"/>
  <c r="K6" i="8"/>
  <c r="K68" i="7"/>
  <c r="K67" i="7"/>
  <c r="K66" i="7"/>
  <c r="K65" i="7"/>
  <c r="K64" i="7"/>
  <c r="K63" i="7"/>
  <c r="K62" i="7"/>
  <c r="K60" i="7"/>
  <c r="K59" i="7"/>
  <c r="K58" i="7"/>
  <c r="K57" i="7"/>
  <c r="K56" i="7"/>
  <c r="K55" i="7"/>
  <c r="K54" i="7"/>
  <c r="K53" i="7"/>
  <c r="K52" i="7"/>
  <c r="K51" i="7"/>
  <c r="K40" i="7"/>
  <c r="K39" i="7"/>
  <c r="J31" i="7"/>
  <c r="J32" i="7" s="1"/>
  <c r="K30" i="7"/>
  <c r="K26" i="7"/>
  <c r="J26" i="7"/>
  <c r="J27" i="7" s="1"/>
  <c r="K25" i="7"/>
  <c r="K24" i="7"/>
  <c r="K21" i="7"/>
  <c r="K19" i="7"/>
  <c r="K18" i="7"/>
  <c r="K17" i="7"/>
  <c r="K15" i="7"/>
  <c r="K14" i="7"/>
  <c r="K12" i="7"/>
  <c r="K11" i="7"/>
  <c r="J7" i="7"/>
  <c r="K7" i="7" s="1"/>
  <c r="K6" i="7"/>
  <c r="K68" i="6"/>
  <c r="K67" i="6"/>
  <c r="K66" i="6"/>
  <c r="K65" i="6"/>
  <c r="K64" i="6"/>
  <c r="K63" i="6"/>
  <c r="K62" i="6"/>
  <c r="K60" i="6"/>
  <c r="K59" i="6"/>
  <c r="K58" i="6"/>
  <c r="K57" i="6"/>
  <c r="K56" i="6"/>
  <c r="K55" i="6"/>
  <c r="K54" i="6"/>
  <c r="K53" i="6"/>
  <c r="K52" i="6"/>
  <c r="K51" i="6"/>
  <c r="K40" i="6"/>
  <c r="K39" i="6"/>
  <c r="J31" i="6"/>
  <c r="K30" i="6"/>
  <c r="J26" i="6"/>
  <c r="J27" i="6" s="1"/>
  <c r="K25" i="6"/>
  <c r="K24" i="6"/>
  <c r="K21" i="6"/>
  <c r="K19" i="6"/>
  <c r="K18" i="6"/>
  <c r="K17" i="6"/>
  <c r="K15" i="6"/>
  <c r="K14" i="6"/>
  <c r="K12" i="6"/>
  <c r="K11" i="6"/>
  <c r="K7" i="6"/>
  <c r="J7" i="6"/>
  <c r="J8" i="6" s="1"/>
  <c r="K6" i="6"/>
  <c r="K68" i="5"/>
  <c r="K67" i="5"/>
  <c r="K66" i="5"/>
  <c r="K65" i="5"/>
  <c r="K64" i="5"/>
  <c r="K63" i="5"/>
  <c r="K62" i="5"/>
  <c r="K60" i="5"/>
  <c r="K59" i="5"/>
  <c r="K58" i="5"/>
  <c r="K57" i="5"/>
  <c r="K56" i="5"/>
  <c r="K55" i="5"/>
  <c r="K54" i="5"/>
  <c r="K53" i="5"/>
  <c r="K52" i="5"/>
  <c r="K51" i="5"/>
  <c r="K40" i="5"/>
  <c r="K39" i="5"/>
  <c r="J32" i="5"/>
  <c r="J31" i="5"/>
  <c r="K31" i="5" s="1"/>
  <c r="K30" i="5"/>
  <c r="J26" i="5"/>
  <c r="J27" i="5" s="1"/>
  <c r="K25" i="5"/>
  <c r="K24" i="5"/>
  <c r="K21" i="5"/>
  <c r="K19" i="5"/>
  <c r="K18" i="5"/>
  <c r="K17" i="5"/>
  <c r="K15" i="5"/>
  <c r="K14" i="5"/>
  <c r="K12" i="5"/>
  <c r="K11" i="5"/>
  <c r="J8" i="5"/>
  <c r="J7" i="5"/>
  <c r="K7" i="5" s="1"/>
  <c r="K6" i="5"/>
  <c r="F69" i="63" l="1"/>
  <c r="F70" i="63" s="1"/>
  <c r="F47" i="63"/>
  <c r="E38" i="63"/>
  <c r="G37" i="63"/>
  <c r="K8" i="5"/>
  <c r="J9" i="5"/>
  <c r="J10" i="5" s="1"/>
  <c r="K10" i="5" s="1"/>
  <c r="J27" i="9"/>
  <c r="K26" i="9"/>
  <c r="K27" i="14"/>
  <c r="J28" i="14"/>
  <c r="K28" i="14" s="1"/>
  <c r="J28" i="20"/>
  <c r="K28" i="20" s="1"/>
  <c r="K27" i="20"/>
  <c r="J28" i="45"/>
  <c r="K28" i="45" s="1"/>
  <c r="K27" i="45"/>
  <c r="J28" i="53"/>
  <c r="K28" i="53" s="1"/>
  <c r="K27" i="53"/>
  <c r="J9" i="54"/>
  <c r="K8" i="54"/>
  <c r="K7" i="61"/>
  <c r="J8" i="61"/>
  <c r="J9" i="61" s="1"/>
  <c r="J28" i="5"/>
  <c r="K28" i="5" s="1"/>
  <c r="K27" i="5"/>
  <c r="K27" i="6"/>
  <c r="J28" i="6"/>
  <c r="K28" i="6" s="1"/>
  <c r="J8" i="7"/>
  <c r="J27" i="8"/>
  <c r="J32" i="8"/>
  <c r="J8" i="16"/>
  <c r="K8" i="16" s="1"/>
  <c r="J8" i="22"/>
  <c r="K8" i="24"/>
  <c r="K27" i="29"/>
  <c r="J28" i="29"/>
  <c r="K28" i="29" s="1"/>
  <c r="J8" i="30"/>
  <c r="J8" i="32"/>
  <c r="J9" i="32" s="1"/>
  <c r="K27" i="38"/>
  <c r="J28" i="38"/>
  <c r="K28" i="38" s="1"/>
  <c r="J8" i="39"/>
  <c r="J8" i="40"/>
  <c r="K8" i="40" s="1"/>
  <c r="J8" i="41"/>
  <c r="K27" i="47"/>
  <c r="J28" i="47"/>
  <c r="K28" i="47" s="1"/>
  <c r="J8" i="48"/>
  <c r="J9" i="48" s="1"/>
  <c r="K9" i="48" s="1"/>
  <c r="J28" i="50"/>
  <c r="K28" i="50" s="1"/>
  <c r="K27" i="50"/>
  <c r="J8" i="51"/>
  <c r="J8" i="52"/>
  <c r="K8" i="52" s="1"/>
  <c r="J27" i="57"/>
  <c r="J28" i="58"/>
  <c r="K28" i="58" s="1"/>
  <c r="K27" i="58"/>
  <c r="J8" i="59"/>
  <c r="J9" i="59" s="1"/>
  <c r="J8" i="62"/>
  <c r="J9" i="62"/>
  <c r="K8" i="62"/>
  <c r="J32" i="62"/>
  <c r="K31" i="62"/>
  <c r="K26" i="62"/>
  <c r="K8" i="61"/>
  <c r="J33" i="61"/>
  <c r="K32" i="61"/>
  <c r="K27" i="61"/>
  <c r="J28" i="61"/>
  <c r="K28" i="61" s="1"/>
  <c r="K31" i="61"/>
  <c r="K26" i="61"/>
  <c r="J9" i="60"/>
  <c r="K8" i="60"/>
  <c r="K27" i="60"/>
  <c r="J32" i="60"/>
  <c r="K31" i="60"/>
  <c r="K26" i="60"/>
  <c r="K8" i="59"/>
  <c r="J33" i="59"/>
  <c r="K32" i="59"/>
  <c r="J28" i="59"/>
  <c r="K28" i="59" s="1"/>
  <c r="K27" i="59"/>
  <c r="K31" i="59"/>
  <c r="K26" i="59"/>
  <c r="J32" i="58"/>
  <c r="K31" i="58"/>
  <c r="J9" i="58"/>
  <c r="K8" i="58"/>
  <c r="K26" i="58"/>
  <c r="J32" i="57"/>
  <c r="K31" i="57"/>
  <c r="J9" i="57"/>
  <c r="K8" i="57"/>
  <c r="J9" i="56"/>
  <c r="K8" i="56"/>
  <c r="J33" i="56"/>
  <c r="K32" i="56"/>
  <c r="K27" i="56"/>
  <c r="J28" i="56"/>
  <c r="K28" i="56" s="1"/>
  <c r="K31" i="56"/>
  <c r="K26" i="56"/>
  <c r="J9" i="55"/>
  <c r="K8" i="55"/>
  <c r="J33" i="55"/>
  <c r="K32" i="55"/>
  <c r="J28" i="55"/>
  <c r="K28" i="55" s="1"/>
  <c r="K27" i="55"/>
  <c r="K31" i="55"/>
  <c r="K26" i="55"/>
  <c r="J10" i="54"/>
  <c r="K10" i="54" s="1"/>
  <c r="K9" i="54"/>
  <c r="J32" i="54"/>
  <c r="J27" i="54"/>
  <c r="K26" i="54"/>
  <c r="J10" i="53"/>
  <c r="K10" i="53" s="1"/>
  <c r="K9" i="53"/>
  <c r="J33" i="53"/>
  <c r="K32" i="53"/>
  <c r="K8" i="53"/>
  <c r="K31" i="53"/>
  <c r="K26" i="53"/>
  <c r="J32" i="52"/>
  <c r="K31" i="52"/>
  <c r="J9" i="52"/>
  <c r="K26" i="52"/>
  <c r="J9" i="51"/>
  <c r="K8" i="51"/>
  <c r="J32" i="51"/>
  <c r="K31" i="51"/>
  <c r="K26" i="51"/>
  <c r="J32" i="50"/>
  <c r="K31" i="50"/>
  <c r="J9" i="50"/>
  <c r="K8" i="50"/>
  <c r="K26" i="50"/>
  <c r="J32" i="49"/>
  <c r="K31" i="49"/>
  <c r="J9" i="49"/>
  <c r="K8" i="49"/>
  <c r="K26" i="49"/>
  <c r="J10" i="48"/>
  <c r="K10" i="48" s="1"/>
  <c r="J33" i="48"/>
  <c r="K32" i="48"/>
  <c r="J28" i="48"/>
  <c r="K28" i="48" s="1"/>
  <c r="K27" i="48"/>
  <c r="K8" i="48"/>
  <c r="K31" i="48"/>
  <c r="K26" i="48"/>
  <c r="J9" i="47"/>
  <c r="K8" i="47"/>
  <c r="J32" i="47"/>
  <c r="K31" i="47"/>
  <c r="K26" i="47"/>
  <c r="J32" i="46"/>
  <c r="K31" i="46"/>
  <c r="J9" i="46"/>
  <c r="K8" i="46"/>
  <c r="K26" i="46"/>
  <c r="J9" i="45"/>
  <c r="K8" i="45"/>
  <c r="J32" i="45"/>
  <c r="K31" i="45"/>
  <c r="K26" i="45"/>
  <c r="J9" i="44"/>
  <c r="K8" i="44"/>
  <c r="J33" i="44"/>
  <c r="K32" i="44"/>
  <c r="J28" i="44"/>
  <c r="K28" i="44" s="1"/>
  <c r="K27" i="44"/>
  <c r="K31" i="44"/>
  <c r="K26" i="44"/>
  <c r="J9" i="43"/>
  <c r="K8" i="43"/>
  <c r="J32" i="43"/>
  <c r="K31" i="43"/>
  <c r="K26" i="43"/>
  <c r="J10" i="42"/>
  <c r="K10" i="42" s="1"/>
  <c r="K9" i="42"/>
  <c r="J33" i="42"/>
  <c r="K32" i="42"/>
  <c r="K8" i="42"/>
  <c r="K31" i="42"/>
  <c r="K26" i="42"/>
  <c r="J9" i="41"/>
  <c r="K8" i="41"/>
  <c r="K27" i="41"/>
  <c r="J32" i="41"/>
  <c r="K31" i="41"/>
  <c r="K26" i="41"/>
  <c r="J32" i="40"/>
  <c r="K31" i="40"/>
  <c r="J9" i="40"/>
  <c r="K26" i="40"/>
  <c r="J9" i="39"/>
  <c r="K8" i="39"/>
  <c r="J32" i="39"/>
  <c r="K31" i="39"/>
  <c r="K26" i="39"/>
  <c r="J9" i="38"/>
  <c r="K8" i="38"/>
  <c r="J32" i="38"/>
  <c r="K31" i="38"/>
  <c r="K26" i="38"/>
  <c r="J10" i="37"/>
  <c r="K10" i="37" s="1"/>
  <c r="K9" i="37"/>
  <c r="K27" i="37"/>
  <c r="J28" i="37"/>
  <c r="K28" i="37" s="1"/>
  <c r="J33" i="37"/>
  <c r="K32" i="37"/>
  <c r="K8" i="37"/>
  <c r="K31" i="37"/>
  <c r="K26" i="37"/>
  <c r="J9" i="36"/>
  <c r="K8" i="36"/>
  <c r="J33" i="36"/>
  <c r="K32" i="36"/>
  <c r="J28" i="36"/>
  <c r="K28" i="36" s="1"/>
  <c r="K27" i="36"/>
  <c r="K31" i="36"/>
  <c r="K26" i="36"/>
  <c r="J33" i="35"/>
  <c r="K32" i="35"/>
  <c r="J28" i="35"/>
  <c r="K28" i="35" s="1"/>
  <c r="K27" i="35"/>
  <c r="J10" i="35"/>
  <c r="K10" i="35" s="1"/>
  <c r="K9" i="35"/>
  <c r="K8" i="35"/>
  <c r="K31" i="35"/>
  <c r="K26" i="35"/>
  <c r="J33" i="34"/>
  <c r="K32" i="34"/>
  <c r="J9" i="34"/>
  <c r="K8" i="34"/>
  <c r="K27" i="34"/>
  <c r="J28" i="34"/>
  <c r="K28" i="34" s="1"/>
  <c r="K31" i="34"/>
  <c r="K26" i="34"/>
  <c r="J33" i="33"/>
  <c r="K32" i="33"/>
  <c r="J9" i="33"/>
  <c r="K8" i="33"/>
  <c r="K31" i="33"/>
  <c r="K26" i="33"/>
  <c r="K8" i="32"/>
  <c r="J33" i="32"/>
  <c r="K32" i="32"/>
  <c r="J28" i="32"/>
  <c r="K28" i="32" s="1"/>
  <c r="K27" i="32"/>
  <c r="K31" i="32"/>
  <c r="K26" i="32"/>
  <c r="K27" i="31"/>
  <c r="J32" i="31"/>
  <c r="K31" i="31"/>
  <c r="J9" i="31"/>
  <c r="K8" i="31"/>
  <c r="K26" i="31"/>
  <c r="J33" i="30"/>
  <c r="K32" i="30"/>
  <c r="J9" i="30"/>
  <c r="K8" i="30"/>
  <c r="K27" i="30"/>
  <c r="J28" i="30"/>
  <c r="K28" i="30" s="1"/>
  <c r="K31" i="30"/>
  <c r="K26" i="30"/>
  <c r="J9" i="29"/>
  <c r="K8" i="29"/>
  <c r="J32" i="29"/>
  <c r="K31" i="29"/>
  <c r="K26" i="29"/>
  <c r="J9" i="28"/>
  <c r="K8" i="28"/>
  <c r="K27" i="28"/>
  <c r="J32" i="28"/>
  <c r="K31" i="28"/>
  <c r="K26" i="28"/>
  <c r="J9" i="27"/>
  <c r="K8" i="27"/>
  <c r="J33" i="27"/>
  <c r="K32" i="27"/>
  <c r="J28" i="27"/>
  <c r="K28" i="27" s="1"/>
  <c r="K27" i="27"/>
  <c r="K31" i="27"/>
  <c r="K26" i="27"/>
  <c r="J32" i="26"/>
  <c r="K31" i="26"/>
  <c r="J9" i="26"/>
  <c r="K8" i="26"/>
  <c r="K26" i="26"/>
  <c r="K27" i="25"/>
  <c r="J32" i="25"/>
  <c r="K31" i="25"/>
  <c r="J9" i="25"/>
  <c r="K8" i="25"/>
  <c r="K26" i="25"/>
  <c r="J10" i="24"/>
  <c r="K10" i="24" s="1"/>
  <c r="K9" i="24"/>
  <c r="J33" i="24"/>
  <c r="K32" i="24"/>
  <c r="J28" i="24"/>
  <c r="K28" i="24" s="1"/>
  <c r="K26" i="24"/>
  <c r="J9" i="23"/>
  <c r="K8" i="23"/>
  <c r="J33" i="23"/>
  <c r="K32" i="23"/>
  <c r="J28" i="23"/>
  <c r="K28" i="23" s="1"/>
  <c r="K27" i="23"/>
  <c r="K31" i="23"/>
  <c r="K26" i="23"/>
  <c r="J33" i="22"/>
  <c r="K32" i="22"/>
  <c r="J9" i="22"/>
  <c r="K8" i="22"/>
  <c r="K31" i="22"/>
  <c r="K26" i="22"/>
  <c r="J9" i="21"/>
  <c r="K8" i="21"/>
  <c r="K27" i="21"/>
  <c r="J32" i="21"/>
  <c r="K31" i="21"/>
  <c r="K26" i="21"/>
  <c r="J32" i="20"/>
  <c r="K31" i="20"/>
  <c r="J9" i="20"/>
  <c r="K8" i="20"/>
  <c r="K26" i="20"/>
  <c r="K27" i="19"/>
  <c r="J32" i="19"/>
  <c r="K31" i="19"/>
  <c r="J9" i="19"/>
  <c r="K8" i="19"/>
  <c r="K26" i="19"/>
  <c r="J9" i="18"/>
  <c r="K8" i="18"/>
  <c r="J32" i="18"/>
  <c r="K31" i="18"/>
  <c r="K26" i="18"/>
  <c r="J9" i="17"/>
  <c r="K8" i="17"/>
  <c r="J32" i="17"/>
  <c r="K31" i="17"/>
  <c r="K26" i="17"/>
  <c r="J9" i="16"/>
  <c r="K27" i="16"/>
  <c r="J32" i="16"/>
  <c r="K31" i="16"/>
  <c r="K26" i="16"/>
  <c r="J33" i="15"/>
  <c r="K32" i="15"/>
  <c r="J9" i="15"/>
  <c r="K8" i="15"/>
  <c r="K27" i="15"/>
  <c r="J28" i="15"/>
  <c r="K28" i="15" s="1"/>
  <c r="K31" i="15"/>
  <c r="K26" i="15"/>
  <c r="J9" i="14"/>
  <c r="K8" i="14"/>
  <c r="J33" i="14"/>
  <c r="K32" i="14"/>
  <c r="K31" i="14"/>
  <c r="K26" i="14"/>
  <c r="J33" i="13"/>
  <c r="K32" i="13"/>
  <c r="J9" i="13"/>
  <c r="K8" i="13"/>
  <c r="J28" i="13"/>
  <c r="K28" i="13" s="1"/>
  <c r="K27" i="13"/>
  <c r="K31" i="13"/>
  <c r="K26" i="13"/>
  <c r="J9" i="12"/>
  <c r="K8" i="12"/>
  <c r="K27" i="12"/>
  <c r="J32" i="12"/>
  <c r="K31" i="12"/>
  <c r="K26" i="12"/>
  <c r="J9" i="11"/>
  <c r="K8" i="11"/>
  <c r="K27" i="11"/>
  <c r="J32" i="11"/>
  <c r="K31" i="11"/>
  <c r="K26" i="11"/>
  <c r="J9" i="10"/>
  <c r="K8" i="10"/>
  <c r="J32" i="10"/>
  <c r="K31" i="10"/>
  <c r="K26" i="10"/>
  <c r="J9" i="9"/>
  <c r="K8" i="9"/>
  <c r="K27" i="9"/>
  <c r="J28" i="9"/>
  <c r="K28" i="9" s="1"/>
  <c r="J33" i="9"/>
  <c r="K32" i="9"/>
  <c r="K31" i="9"/>
  <c r="J10" i="8"/>
  <c r="K10" i="8" s="1"/>
  <c r="K9" i="8"/>
  <c r="K8" i="8"/>
  <c r="J33" i="8"/>
  <c r="K32" i="8"/>
  <c r="J28" i="7"/>
  <c r="K28" i="7" s="1"/>
  <c r="K27" i="7"/>
  <c r="J33" i="7"/>
  <c r="K32" i="7"/>
  <c r="J9" i="7"/>
  <c r="K8" i="7"/>
  <c r="K31" i="7"/>
  <c r="J9" i="6"/>
  <c r="K8" i="6"/>
  <c r="J32" i="6"/>
  <c r="K31" i="6"/>
  <c r="K26" i="6"/>
  <c r="K9" i="5"/>
  <c r="J33" i="5"/>
  <c r="K32" i="5"/>
  <c r="K26" i="5"/>
  <c r="G38" i="63" l="1"/>
  <c r="E45" i="63"/>
  <c r="K27" i="8"/>
  <c r="J28" i="8"/>
  <c r="K28" i="8" s="1"/>
  <c r="K27" i="57"/>
  <c r="J28" i="57"/>
  <c r="K28" i="57" s="1"/>
  <c r="J33" i="62"/>
  <c r="K32" i="62"/>
  <c r="J10" i="62"/>
  <c r="K10" i="62" s="1"/>
  <c r="K9" i="62"/>
  <c r="J34" i="61"/>
  <c r="K33" i="61"/>
  <c r="J10" i="61"/>
  <c r="K10" i="61" s="1"/>
  <c r="K9" i="61"/>
  <c r="J33" i="60"/>
  <c r="K32" i="60"/>
  <c r="J10" i="60"/>
  <c r="K10" i="60" s="1"/>
  <c r="K9" i="60"/>
  <c r="J34" i="59"/>
  <c r="K33" i="59"/>
  <c r="J10" i="59"/>
  <c r="K10" i="59" s="1"/>
  <c r="K9" i="59"/>
  <c r="J10" i="58"/>
  <c r="K10" i="58" s="1"/>
  <c r="K9" i="58"/>
  <c r="J33" i="58"/>
  <c r="K32" i="58"/>
  <c r="J33" i="57"/>
  <c r="K32" i="57"/>
  <c r="J10" i="57"/>
  <c r="K10" i="57" s="1"/>
  <c r="K9" i="57"/>
  <c r="J10" i="56"/>
  <c r="K10" i="56" s="1"/>
  <c r="K9" i="56"/>
  <c r="J34" i="56"/>
  <c r="K33" i="56"/>
  <c r="J10" i="55"/>
  <c r="K10" i="55" s="1"/>
  <c r="K9" i="55"/>
  <c r="J34" i="55"/>
  <c r="K33" i="55"/>
  <c r="J28" i="54"/>
  <c r="K28" i="54" s="1"/>
  <c r="K27" i="54"/>
  <c r="K32" i="54"/>
  <c r="J33" i="54"/>
  <c r="J34" i="53"/>
  <c r="K33" i="53"/>
  <c r="J10" i="52"/>
  <c r="K10" i="52" s="1"/>
  <c r="K9" i="52"/>
  <c r="J33" i="52"/>
  <c r="K32" i="52"/>
  <c r="J10" i="51"/>
  <c r="K10" i="51" s="1"/>
  <c r="K9" i="51"/>
  <c r="J33" i="51"/>
  <c r="K32" i="51"/>
  <c r="J10" i="50"/>
  <c r="K10" i="50" s="1"/>
  <c r="K9" i="50"/>
  <c r="J33" i="50"/>
  <c r="K32" i="50"/>
  <c r="J10" i="49"/>
  <c r="K10" i="49" s="1"/>
  <c r="K9" i="49"/>
  <c r="J33" i="49"/>
  <c r="K32" i="49"/>
  <c r="J34" i="48"/>
  <c r="K33" i="48"/>
  <c r="J33" i="47"/>
  <c r="K32" i="47"/>
  <c r="J10" i="47"/>
  <c r="K10" i="47" s="1"/>
  <c r="K9" i="47"/>
  <c r="J10" i="46"/>
  <c r="K10" i="46" s="1"/>
  <c r="K9" i="46"/>
  <c r="J33" i="46"/>
  <c r="K32" i="46"/>
  <c r="J10" i="45"/>
  <c r="K10" i="45" s="1"/>
  <c r="K9" i="45"/>
  <c r="J33" i="45"/>
  <c r="K32" i="45"/>
  <c r="J34" i="44"/>
  <c r="K33" i="44"/>
  <c r="J10" i="44"/>
  <c r="K10" i="44" s="1"/>
  <c r="K9" i="44"/>
  <c r="J10" i="43"/>
  <c r="K10" i="43" s="1"/>
  <c r="K9" i="43"/>
  <c r="J33" i="43"/>
  <c r="K32" i="43"/>
  <c r="J34" i="42"/>
  <c r="K33" i="42"/>
  <c r="J10" i="41"/>
  <c r="K10" i="41" s="1"/>
  <c r="K9" i="41"/>
  <c r="J33" i="41"/>
  <c r="K32" i="41"/>
  <c r="J10" i="40"/>
  <c r="K10" i="40" s="1"/>
  <c r="K9" i="40"/>
  <c r="J33" i="40"/>
  <c r="K32" i="40"/>
  <c r="J10" i="39"/>
  <c r="K10" i="39" s="1"/>
  <c r="K9" i="39"/>
  <c r="J33" i="39"/>
  <c r="K32" i="39"/>
  <c r="J33" i="38"/>
  <c r="K32" i="38"/>
  <c r="J10" i="38"/>
  <c r="K10" i="38" s="1"/>
  <c r="K9" i="38"/>
  <c r="J34" i="37"/>
  <c r="K33" i="37"/>
  <c r="J34" i="36"/>
  <c r="K33" i="36"/>
  <c r="J10" i="36"/>
  <c r="K10" i="36" s="1"/>
  <c r="K9" i="36"/>
  <c r="J34" i="35"/>
  <c r="K33" i="35"/>
  <c r="J10" i="34"/>
  <c r="K10" i="34" s="1"/>
  <c r="K9" i="34"/>
  <c r="J34" i="34"/>
  <c r="K33" i="34"/>
  <c r="J34" i="33"/>
  <c r="K33" i="33"/>
  <c r="J10" i="33"/>
  <c r="K10" i="33" s="1"/>
  <c r="K9" i="33"/>
  <c r="J34" i="32"/>
  <c r="K33" i="32"/>
  <c r="J10" i="32"/>
  <c r="K10" i="32" s="1"/>
  <c r="K9" i="32"/>
  <c r="J33" i="31"/>
  <c r="K32" i="31"/>
  <c r="J10" i="31"/>
  <c r="K10" i="31" s="1"/>
  <c r="K9" i="31"/>
  <c r="J10" i="30"/>
  <c r="K10" i="30" s="1"/>
  <c r="K9" i="30"/>
  <c r="J34" i="30"/>
  <c r="K33" i="30"/>
  <c r="J33" i="29"/>
  <c r="K32" i="29"/>
  <c r="J10" i="29"/>
  <c r="K10" i="29" s="1"/>
  <c r="K9" i="29"/>
  <c r="J33" i="28"/>
  <c r="K32" i="28"/>
  <c r="J10" i="28"/>
  <c r="K10" i="28" s="1"/>
  <c r="K9" i="28"/>
  <c r="J34" i="27"/>
  <c r="K33" i="27"/>
  <c r="J10" i="27"/>
  <c r="K10" i="27" s="1"/>
  <c r="K9" i="27"/>
  <c r="J10" i="26"/>
  <c r="K10" i="26" s="1"/>
  <c r="K9" i="26"/>
  <c r="J33" i="26"/>
  <c r="K32" i="26"/>
  <c r="J33" i="25"/>
  <c r="K32" i="25"/>
  <c r="J10" i="25"/>
  <c r="K10" i="25" s="1"/>
  <c r="K9" i="25"/>
  <c r="J34" i="24"/>
  <c r="K33" i="24"/>
  <c r="J10" i="23"/>
  <c r="K10" i="23" s="1"/>
  <c r="K9" i="23"/>
  <c r="J34" i="23"/>
  <c r="K33" i="23"/>
  <c r="J34" i="22"/>
  <c r="K33" i="22"/>
  <c r="J10" i="22"/>
  <c r="K10" i="22" s="1"/>
  <c r="K9" i="22"/>
  <c r="J33" i="21"/>
  <c r="K32" i="21"/>
  <c r="J10" i="21"/>
  <c r="K10" i="21" s="1"/>
  <c r="K9" i="21"/>
  <c r="J10" i="20"/>
  <c r="K10" i="20" s="1"/>
  <c r="K9" i="20"/>
  <c r="J33" i="20"/>
  <c r="K32" i="20"/>
  <c r="J33" i="19"/>
  <c r="K32" i="19"/>
  <c r="J10" i="19"/>
  <c r="K10" i="19" s="1"/>
  <c r="K9" i="19"/>
  <c r="J33" i="18"/>
  <c r="K32" i="18"/>
  <c r="J10" i="18"/>
  <c r="K10" i="18" s="1"/>
  <c r="K9" i="18"/>
  <c r="J10" i="17"/>
  <c r="K10" i="17" s="1"/>
  <c r="K9" i="17"/>
  <c r="J33" i="17"/>
  <c r="K32" i="17"/>
  <c r="J33" i="16"/>
  <c r="K32" i="16"/>
  <c r="J10" i="16"/>
  <c r="K10" i="16" s="1"/>
  <c r="K9" i="16"/>
  <c r="J34" i="15"/>
  <c r="K33" i="15"/>
  <c r="J10" i="15"/>
  <c r="K10" i="15" s="1"/>
  <c r="K9" i="15"/>
  <c r="J10" i="14"/>
  <c r="K10" i="14" s="1"/>
  <c r="K9" i="14"/>
  <c r="J34" i="14"/>
  <c r="K33" i="14"/>
  <c r="J10" i="13"/>
  <c r="K10" i="13" s="1"/>
  <c r="K9" i="13"/>
  <c r="J34" i="13"/>
  <c r="K33" i="13"/>
  <c r="J10" i="12"/>
  <c r="K10" i="12" s="1"/>
  <c r="K9" i="12"/>
  <c r="J33" i="12"/>
  <c r="K32" i="12"/>
  <c r="J10" i="11"/>
  <c r="K10" i="11" s="1"/>
  <c r="K9" i="11"/>
  <c r="J33" i="11"/>
  <c r="K32" i="11"/>
  <c r="J33" i="10"/>
  <c r="K32" i="10"/>
  <c r="J10" i="10"/>
  <c r="K10" i="10" s="1"/>
  <c r="K9" i="10"/>
  <c r="J34" i="9"/>
  <c r="K33" i="9"/>
  <c r="J10" i="9"/>
  <c r="K10" i="9" s="1"/>
  <c r="K9" i="9"/>
  <c r="J34" i="8"/>
  <c r="K33" i="8"/>
  <c r="J34" i="7"/>
  <c r="K33" i="7"/>
  <c r="J10" i="7"/>
  <c r="K10" i="7" s="1"/>
  <c r="K9" i="7"/>
  <c r="J33" i="6"/>
  <c r="K32" i="6"/>
  <c r="J10" i="6"/>
  <c r="K10" i="6" s="1"/>
  <c r="K9" i="6"/>
  <c r="J34" i="5"/>
  <c r="K33" i="5"/>
  <c r="G45" i="63" l="1"/>
  <c r="G69" i="63" s="1"/>
  <c r="G70" i="63" s="1"/>
  <c r="G94" i="63" s="1"/>
  <c r="G100" i="63" s="1"/>
  <c r="E69" i="63"/>
  <c r="E70" i="63" s="1"/>
  <c r="E47" i="63"/>
  <c r="G47" i="63" s="1"/>
  <c r="J34" i="62"/>
  <c r="K33" i="62"/>
  <c r="K34" i="61"/>
  <c r="J35" i="61"/>
  <c r="J34" i="60"/>
  <c r="K33" i="60"/>
  <c r="J35" i="59"/>
  <c r="K34" i="59"/>
  <c r="J34" i="58"/>
  <c r="K33" i="58"/>
  <c r="J34" i="57"/>
  <c r="K33" i="57"/>
  <c r="J35" i="56"/>
  <c r="K34" i="56"/>
  <c r="J35" i="55"/>
  <c r="K34" i="55"/>
  <c r="J34" i="54"/>
  <c r="K33" i="54"/>
  <c r="J35" i="53"/>
  <c r="K34" i="53"/>
  <c r="J34" i="52"/>
  <c r="K33" i="52"/>
  <c r="J34" i="51"/>
  <c r="K33" i="51"/>
  <c r="J34" i="50"/>
  <c r="K33" i="50"/>
  <c r="J34" i="49"/>
  <c r="K33" i="49"/>
  <c r="J35" i="48"/>
  <c r="K34" i="48"/>
  <c r="J34" i="47"/>
  <c r="K33" i="47"/>
  <c r="J34" i="46"/>
  <c r="K33" i="46"/>
  <c r="J34" i="45"/>
  <c r="K33" i="45"/>
  <c r="J35" i="44"/>
  <c r="K34" i="44"/>
  <c r="J34" i="43"/>
  <c r="K33" i="43"/>
  <c r="J35" i="42"/>
  <c r="K34" i="42"/>
  <c r="J34" i="41"/>
  <c r="K33" i="41"/>
  <c r="J34" i="40"/>
  <c r="K33" i="40"/>
  <c r="J34" i="39"/>
  <c r="K33" i="39"/>
  <c r="J34" i="38"/>
  <c r="K33" i="38"/>
  <c r="J35" i="37"/>
  <c r="K34" i="37"/>
  <c r="J35" i="36"/>
  <c r="K34" i="36"/>
  <c r="J35" i="35"/>
  <c r="K34" i="35"/>
  <c r="J35" i="34"/>
  <c r="K34" i="34"/>
  <c r="K34" i="33"/>
  <c r="J35" i="33"/>
  <c r="J35" i="32"/>
  <c r="K34" i="32"/>
  <c r="J34" i="31"/>
  <c r="K33" i="31"/>
  <c r="K34" i="30"/>
  <c r="J35" i="30"/>
  <c r="J34" i="29"/>
  <c r="K33" i="29"/>
  <c r="J34" i="28"/>
  <c r="K33" i="28"/>
  <c r="J35" i="27"/>
  <c r="K34" i="27"/>
  <c r="J34" i="26"/>
  <c r="K33" i="26"/>
  <c r="J34" i="25"/>
  <c r="K33" i="25"/>
  <c r="K34" i="24"/>
  <c r="J35" i="24"/>
  <c r="K34" i="23"/>
  <c r="J35" i="23"/>
  <c r="J35" i="22"/>
  <c r="K34" i="22"/>
  <c r="J34" i="21"/>
  <c r="K33" i="21"/>
  <c r="J34" i="20"/>
  <c r="K33" i="20"/>
  <c r="J34" i="19"/>
  <c r="K33" i="19"/>
  <c r="J34" i="18"/>
  <c r="K33" i="18"/>
  <c r="J34" i="17"/>
  <c r="K33" i="17"/>
  <c r="J34" i="16"/>
  <c r="K33" i="16"/>
  <c r="J35" i="15"/>
  <c r="K34" i="15"/>
  <c r="J35" i="14"/>
  <c r="K34" i="14"/>
  <c r="K34" i="13"/>
  <c r="J35" i="13"/>
  <c r="J34" i="12"/>
  <c r="K33" i="12"/>
  <c r="J34" i="11"/>
  <c r="K33" i="11"/>
  <c r="J34" i="10"/>
  <c r="K33" i="10"/>
  <c r="J35" i="9"/>
  <c r="K34" i="9"/>
  <c r="K34" i="8"/>
  <c r="J35" i="8"/>
  <c r="J35" i="7"/>
  <c r="K34" i="7"/>
  <c r="J34" i="6"/>
  <c r="K33" i="6"/>
  <c r="J35" i="5"/>
  <c r="K34" i="5"/>
  <c r="K34" i="62" l="1"/>
  <c r="J35" i="62"/>
  <c r="J36" i="61"/>
  <c r="K35" i="61"/>
  <c r="J35" i="60"/>
  <c r="K34" i="60"/>
  <c r="J36" i="59"/>
  <c r="K35" i="59"/>
  <c r="J35" i="58"/>
  <c r="K34" i="58"/>
  <c r="J35" i="57"/>
  <c r="K34" i="57"/>
  <c r="J36" i="56"/>
  <c r="K35" i="56"/>
  <c r="J36" i="55"/>
  <c r="K35" i="55"/>
  <c r="J35" i="54"/>
  <c r="K34" i="54"/>
  <c r="K35" i="53"/>
  <c r="J36" i="53"/>
  <c r="J35" i="52"/>
  <c r="K34" i="52"/>
  <c r="J35" i="51"/>
  <c r="K34" i="51"/>
  <c r="K34" i="50"/>
  <c r="J35" i="50"/>
  <c r="J35" i="49"/>
  <c r="K34" i="49"/>
  <c r="J36" i="48"/>
  <c r="K35" i="48"/>
  <c r="K34" i="47"/>
  <c r="J35" i="47"/>
  <c r="J35" i="46"/>
  <c r="K34" i="46"/>
  <c r="J35" i="45"/>
  <c r="K34" i="45"/>
  <c r="J36" i="44"/>
  <c r="K35" i="44"/>
  <c r="J35" i="43"/>
  <c r="K34" i="43"/>
  <c r="K35" i="42"/>
  <c r="J36" i="42"/>
  <c r="J35" i="41"/>
  <c r="K34" i="41"/>
  <c r="J35" i="40"/>
  <c r="K34" i="40"/>
  <c r="J35" i="39"/>
  <c r="K34" i="39"/>
  <c r="K34" i="38"/>
  <c r="J35" i="38"/>
  <c r="J36" i="37"/>
  <c r="K35" i="37"/>
  <c r="J36" i="36"/>
  <c r="K35" i="36"/>
  <c r="J36" i="35"/>
  <c r="K35" i="35"/>
  <c r="J36" i="34"/>
  <c r="K35" i="34"/>
  <c r="J36" i="33"/>
  <c r="K35" i="33"/>
  <c r="J36" i="32"/>
  <c r="K35" i="32"/>
  <c r="K34" i="31"/>
  <c r="J35" i="31"/>
  <c r="J36" i="30"/>
  <c r="K35" i="30"/>
  <c r="K34" i="29"/>
  <c r="J35" i="29"/>
  <c r="J35" i="28"/>
  <c r="K34" i="28"/>
  <c r="J36" i="27"/>
  <c r="K35" i="27"/>
  <c r="K34" i="26"/>
  <c r="J35" i="26"/>
  <c r="J35" i="25"/>
  <c r="K34" i="25"/>
  <c r="J36" i="24"/>
  <c r="K35" i="24"/>
  <c r="J36" i="23"/>
  <c r="K35" i="23"/>
  <c r="J36" i="22"/>
  <c r="K35" i="22"/>
  <c r="J35" i="21"/>
  <c r="K34" i="21"/>
  <c r="K34" i="20"/>
  <c r="J35" i="20"/>
  <c r="J35" i="19"/>
  <c r="K34" i="19"/>
  <c r="K34" i="18"/>
  <c r="J35" i="18"/>
  <c r="J35" i="17"/>
  <c r="K34" i="17"/>
  <c r="J35" i="16"/>
  <c r="K34" i="16"/>
  <c r="J36" i="15"/>
  <c r="K35" i="15"/>
  <c r="J36" i="14"/>
  <c r="K35" i="14"/>
  <c r="J36" i="13"/>
  <c r="K35" i="13"/>
  <c r="K34" i="12"/>
  <c r="J35" i="12"/>
  <c r="J35" i="11"/>
  <c r="K34" i="11"/>
  <c r="K34" i="10"/>
  <c r="J35" i="10"/>
  <c r="J36" i="9"/>
  <c r="K35" i="9"/>
  <c r="J36" i="8"/>
  <c r="K35" i="8"/>
  <c r="J36" i="7"/>
  <c r="K35" i="7"/>
  <c r="K34" i="6"/>
  <c r="J35" i="6"/>
  <c r="J36" i="5"/>
  <c r="K35" i="5"/>
  <c r="J36" i="62" l="1"/>
  <c r="K35" i="62"/>
  <c r="J37" i="61"/>
  <c r="K37" i="61" s="1"/>
  <c r="K36" i="61"/>
  <c r="J36" i="60"/>
  <c r="K35" i="60"/>
  <c r="J37" i="59"/>
  <c r="K37" i="59" s="1"/>
  <c r="K36" i="59"/>
  <c r="J36" i="58"/>
  <c r="K35" i="58"/>
  <c r="J36" i="57"/>
  <c r="K35" i="57"/>
  <c r="J37" i="56"/>
  <c r="K37" i="56" s="1"/>
  <c r="K36" i="56"/>
  <c r="J37" i="55"/>
  <c r="K37" i="55" s="1"/>
  <c r="K36" i="55"/>
  <c r="J36" i="54"/>
  <c r="K35" i="54"/>
  <c r="J37" i="53"/>
  <c r="K37" i="53" s="1"/>
  <c r="K36" i="53"/>
  <c r="J36" i="52"/>
  <c r="K35" i="52"/>
  <c r="J36" i="51"/>
  <c r="K35" i="51"/>
  <c r="J36" i="50"/>
  <c r="K35" i="50"/>
  <c r="J36" i="49"/>
  <c r="K35" i="49"/>
  <c r="J37" i="48"/>
  <c r="K37" i="48" s="1"/>
  <c r="K36" i="48"/>
  <c r="J36" i="47"/>
  <c r="K35" i="47"/>
  <c r="J36" i="46"/>
  <c r="K35" i="46"/>
  <c r="J36" i="45"/>
  <c r="K35" i="45"/>
  <c r="J37" i="44"/>
  <c r="K37" i="44" s="1"/>
  <c r="K36" i="44"/>
  <c r="J36" i="43"/>
  <c r="K35" i="43"/>
  <c r="J37" i="42"/>
  <c r="K37" i="42" s="1"/>
  <c r="K36" i="42"/>
  <c r="J36" i="41"/>
  <c r="K35" i="41"/>
  <c r="J36" i="40"/>
  <c r="K35" i="40"/>
  <c r="J36" i="39"/>
  <c r="K35" i="39"/>
  <c r="J36" i="38"/>
  <c r="K35" i="38"/>
  <c r="J37" i="37"/>
  <c r="K37" i="37" s="1"/>
  <c r="K36" i="37"/>
  <c r="J37" i="36"/>
  <c r="K37" i="36" s="1"/>
  <c r="K36" i="36"/>
  <c r="J37" i="35"/>
  <c r="K37" i="35" s="1"/>
  <c r="K36" i="35"/>
  <c r="J37" i="34"/>
  <c r="K37" i="34" s="1"/>
  <c r="K36" i="34"/>
  <c r="J37" i="33"/>
  <c r="K37" i="33" s="1"/>
  <c r="K36" i="33"/>
  <c r="J37" i="32"/>
  <c r="K37" i="32" s="1"/>
  <c r="K36" i="32"/>
  <c r="J36" i="31"/>
  <c r="K35" i="31"/>
  <c r="J37" i="30"/>
  <c r="K37" i="30" s="1"/>
  <c r="K36" i="30"/>
  <c r="J36" i="29"/>
  <c r="K35" i="29"/>
  <c r="J36" i="28"/>
  <c r="K35" i="28"/>
  <c r="J37" i="27"/>
  <c r="K37" i="27" s="1"/>
  <c r="K36" i="27"/>
  <c r="J36" i="26"/>
  <c r="K35" i="26"/>
  <c r="J36" i="25"/>
  <c r="K35" i="25"/>
  <c r="J37" i="24"/>
  <c r="K37" i="24" s="1"/>
  <c r="K36" i="24"/>
  <c r="J37" i="23"/>
  <c r="K37" i="23" s="1"/>
  <c r="K36" i="23"/>
  <c r="J37" i="22"/>
  <c r="K37" i="22" s="1"/>
  <c r="K36" i="22"/>
  <c r="J36" i="21"/>
  <c r="K35" i="21"/>
  <c r="J36" i="20"/>
  <c r="K35" i="20"/>
  <c r="J36" i="19"/>
  <c r="K35" i="19"/>
  <c r="J36" i="18"/>
  <c r="K35" i="18"/>
  <c r="J36" i="17"/>
  <c r="K35" i="17"/>
  <c r="J36" i="16"/>
  <c r="K35" i="16"/>
  <c r="J37" i="15"/>
  <c r="K37" i="15" s="1"/>
  <c r="K36" i="15"/>
  <c r="J37" i="14"/>
  <c r="K37" i="14" s="1"/>
  <c r="K36" i="14"/>
  <c r="J37" i="13"/>
  <c r="K37" i="13" s="1"/>
  <c r="K36" i="13"/>
  <c r="J36" i="12"/>
  <c r="K35" i="12"/>
  <c r="J36" i="11"/>
  <c r="K35" i="11"/>
  <c r="J36" i="10"/>
  <c r="K35" i="10"/>
  <c r="J37" i="9"/>
  <c r="K37" i="9" s="1"/>
  <c r="K36" i="9"/>
  <c r="J37" i="8"/>
  <c r="K37" i="8" s="1"/>
  <c r="K36" i="8"/>
  <c r="J37" i="7"/>
  <c r="K37" i="7" s="1"/>
  <c r="K36" i="7"/>
  <c r="J36" i="6"/>
  <c r="K35" i="6"/>
  <c r="J37" i="5"/>
  <c r="K37" i="5" s="1"/>
  <c r="K36" i="5"/>
  <c r="J37" i="62" l="1"/>
  <c r="K37" i="62" s="1"/>
  <c r="K36" i="62"/>
  <c r="J37" i="60"/>
  <c r="K37" i="60" s="1"/>
  <c r="K36" i="60"/>
  <c r="J37" i="58"/>
  <c r="K37" i="58" s="1"/>
  <c r="K36" i="58"/>
  <c r="J37" i="57"/>
  <c r="K37" i="57" s="1"/>
  <c r="K36" i="57"/>
  <c r="J37" i="54"/>
  <c r="K37" i="54" s="1"/>
  <c r="K36" i="54"/>
  <c r="J37" i="52"/>
  <c r="K37" i="52" s="1"/>
  <c r="K36" i="52"/>
  <c r="J37" i="51"/>
  <c r="K37" i="51" s="1"/>
  <c r="K36" i="51"/>
  <c r="J37" i="50"/>
  <c r="K37" i="50" s="1"/>
  <c r="K36" i="50"/>
  <c r="J37" i="49"/>
  <c r="K37" i="49" s="1"/>
  <c r="K36" i="49"/>
  <c r="J37" i="47"/>
  <c r="K37" i="47" s="1"/>
  <c r="K36" i="47"/>
  <c r="J37" i="46"/>
  <c r="K37" i="46" s="1"/>
  <c r="K36" i="46"/>
  <c r="J37" i="45"/>
  <c r="K37" i="45" s="1"/>
  <c r="K36" i="45"/>
  <c r="J37" i="43"/>
  <c r="K37" i="43" s="1"/>
  <c r="K36" i="43"/>
  <c r="J37" i="41"/>
  <c r="K37" i="41" s="1"/>
  <c r="K36" i="41"/>
  <c r="J37" i="40"/>
  <c r="K37" i="40" s="1"/>
  <c r="K36" i="40"/>
  <c r="J37" i="39"/>
  <c r="K37" i="39" s="1"/>
  <c r="K36" i="39"/>
  <c r="J37" i="38"/>
  <c r="K37" i="38" s="1"/>
  <c r="K36" i="38"/>
  <c r="J37" i="31"/>
  <c r="K37" i="31" s="1"/>
  <c r="K36" i="31"/>
  <c r="J37" i="29"/>
  <c r="K37" i="29" s="1"/>
  <c r="K36" i="29"/>
  <c r="J37" i="28"/>
  <c r="K37" i="28" s="1"/>
  <c r="K36" i="28"/>
  <c r="J37" i="26"/>
  <c r="K37" i="26" s="1"/>
  <c r="K36" i="26"/>
  <c r="J37" i="25"/>
  <c r="K37" i="25" s="1"/>
  <c r="K36" i="25"/>
  <c r="J37" i="21"/>
  <c r="K37" i="21" s="1"/>
  <c r="K36" i="21"/>
  <c r="J37" i="20"/>
  <c r="K37" i="20" s="1"/>
  <c r="K36" i="20"/>
  <c r="J37" i="19"/>
  <c r="K37" i="19" s="1"/>
  <c r="K36" i="19"/>
  <c r="J37" i="18"/>
  <c r="K37" i="18" s="1"/>
  <c r="K36" i="18"/>
  <c r="J37" i="17"/>
  <c r="K37" i="17" s="1"/>
  <c r="K36" i="17"/>
  <c r="J37" i="16"/>
  <c r="K37" i="16" s="1"/>
  <c r="K36" i="16"/>
  <c r="J37" i="12"/>
  <c r="K37" i="12" s="1"/>
  <c r="K36" i="12"/>
  <c r="J37" i="11"/>
  <c r="K37" i="11" s="1"/>
  <c r="K36" i="11"/>
  <c r="J37" i="10"/>
  <c r="K37" i="10" s="1"/>
  <c r="K36" i="10"/>
  <c r="J37" i="6"/>
  <c r="K37" i="6" s="1"/>
  <c r="K36" i="6"/>
  <c r="N3" i="5" l="1"/>
  <c r="G74" i="5" l="1"/>
  <c r="G21" i="5"/>
  <c r="G44" i="5"/>
  <c r="G48" i="5"/>
  <c r="G54" i="5"/>
  <c r="G58" i="5"/>
  <c r="G92" i="5"/>
  <c r="G93" i="5" s="1"/>
  <c r="F82" i="5"/>
  <c r="G82" i="5" s="1"/>
  <c r="G62" i="5"/>
  <c r="G67" i="5"/>
  <c r="F81" i="5"/>
  <c r="G81" i="5" s="1"/>
  <c r="E4" i="5"/>
  <c r="F115" i="5"/>
  <c r="K68" i="4"/>
  <c r="K67" i="4"/>
  <c r="K66" i="4"/>
  <c r="K65" i="4"/>
  <c r="K64" i="4"/>
  <c r="K63" i="4"/>
  <c r="K62" i="4"/>
  <c r="K60" i="4"/>
  <c r="K59" i="4"/>
  <c r="K58" i="4"/>
  <c r="K57" i="4"/>
  <c r="K56" i="4"/>
  <c r="K55" i="4"/>
  <c r="K54" i="4"/>
  <c r="K53" i="4"/>
  <c r="K52" i="4"/>
  <c r="K51" i="4"/>
  <c r="J26" i="4"/>
  <c r="J27" i="4" s="1"/>
  <c r="K40" i="4"/>
  <c r="K26" i="4"/>
  <c r="K25" i="4"/>
  <c r="K24" i="4"/>
  <c r="K21" i="4"/>
  <c r="K19" i="4"/>
  <c r="K18" i="4"/>
  <c r="K17" i="4"/>
  <c r="K15" i="4"/>
  <c r="K14" i="4"/>
  <c r="K12" i="4"/>
  <c r="K11" i="4"/>
  <c r="G27" i="5" l="1"/>
  <c r="G107" i="5"/>
  <c r="G40" i="5"/>
  <c r="E68" i="5"/>
  <c r="E110" i="5"/>
  <c r="G17" i="5"/>
  <c r="E119" i="5"/>
  <c r="F119" i="5"/>
  <c r="G34" i="5"/>
  <c r="G39" i="5"/>
  <c r="G52" i="5"/>
  <c r="G65" i="5"/>
  <c r="G32" i="5"/>
  <c r="E83" i="5"/>
  <c r="E84" i="5" s="1"/>
  <c r="F80" i="5"/>
  <c r="F31" i="5"/>
  <c r="F38" i="5" s="1"/>
  <c r="G75" i="5"/>
  <c r="F75" i="5"/>
  <c r="G46" i="5"/>
  <c r="G16" i="5"/>
  <c r="E120" i="5"/>
  <c r="G55" i="5"/>
  <c r="E115" i="5"/>
  <c r="G51" i="5"/>
  <c r="E114" i="5"/>
  <c r="F114" i="5"/>
  <c r="G53" i="5"/>
  <c r="G114" i="5" s="1"/>
  <c r="G66" i="5"/>
  <c r="G35" i="5"/>
  <c r="G57" i="5"/>
  <c r="G59" i="5"/>
  <c r="G63" i="5"/>
  <c r="F29" i="5"/>
  <c r="K27" i="4"/>
  <c r="J28" i="4"/>
  <c r="G119" i="5" l="1"/>
  <c r="F83" i="5"/>
  <c r="F84" i="5" s="1"/>
  <c r="G80" i="5"/>
  <c r="G83" i="5" s="1"/>
  <c r="G84" i="5" s="1"/>
  <c r="G56" i="5"/>
  <c r="G64" i="5" s="1"/>
  <c r="G120" i="5"/>
  <c r="G42" i="5"/>
  <c r="F110" i="5"/>
  <c r="G110" i="5" s="1"/>
  <c r="G60" i="5"/>
  <c r="G68" i="5" s="1"/>
  <c r="F68" i="5"/>
  <c r="F120" i="5"/>
  <c r="G115" i="5"/>
  <c r="F22" i="5"/>
  <c r="G41" i="5"/>
  <c r="F45" i="5"/>
  <c r="F69" i="5" s="1"/>
  <c r="E112" i="5"/>
  <c r="E113" i="5"/>
  <c r="G13" i="5"/>
  <c r="K28" i="4"/>
  <c r="J7" i="4"/>
  <c r="J8" i="4" s="1"/>
  <c r="K6" i="4"/>
  <c r="K8" i="4" l="1"/>
  <c r="J9" i="4"/>
  <c r="J10" i="4" s="1"/>
  <c r="K10" i="4" s="1"/>
  <c r="K7" i="4"/>
  <c r="G20" i="5"/>
  <c r="G43" i="5"/>
  <c r="E111" i="5"/>
  <c r="F61" i="5"/>
  <c r="F70" i="5" s="1"/>
  <c r="F47" i="5"/>
  <c r="F113" i="5"/>
  <c r="G113" i="5" s="1"/>
  <c r="F112" i="5"/>
  <c r="G112" i="5" s="1"/>
  <c r="K9" i="4" l="1"/>
  <c r="F111" i="5"/>
  <c r="G111" i="5" s="1"/>
  <c r="J31" i="4"/>
  <c r="K30" i="4"/>
  <c r="G101" i="5" l="1"/>
  <c r="K31" i="4"/>
  <c r="J32" i="4"/>
  <c r="K32" i="4" l="1"/>
  <c r="J33" i="4"/>
  <c r="J34" i="4" l="1"/>
  <c r="K33" i="4"/>
  <c r="J35" i="4" l="1"/>
  <c r="K34" i="4"/>
  <c r="K35" i="4" l="1"/>
  <c r="J36" i="4"/>
  <c r="J37" i="4" l="1"/>
  <c r="K36" i="4"/>
  <c r="K37" i="4" l="1"/>
  <c r="K39" i="4" l="1"/>
  <c r="A2" i="2" l="1"/>
  <c r="N3" i="6" l="1"/>
  <c r="N3" i="17" l="1"/>
  <c r="N3" i="56"/>
  <c r="N3" i="50"/>
  <c r="E4" i="50" s="1"/>
  <c r="N3" i="11"/>
  <c r="N3" i="41"/>
  <c r="N3" i="53"/>
  <c r="N3" i="32"/>
  <c r="N3" i="18"/>
  <c r="N3" i="37"/>
  <c r="N3" i="10"/>
  <c r="E4" i="10" s="1"/>
  <c r="F81" i="53"/>
  <c r="G81" i="53" s="1"/>
  <c r="G62" i="53"/>
  <c r="F115" i="53"/>
  <c r="F82" i="53"/>
  <c r="G82" i="53" s="1"/>
  <c r="G57" i="53"/>
  <c r="G59" i="32"/>
  <c r="E4" i="32"/>
  <c r="F82" i="32"/>
  <c r="G82" i="32" s="1"/>
  <c r="G51" i="32"/>
  <c r="G57" i="32"/>
  <c r="G66" i="32"/>
  <c r="F81" i="32"/>
  <c r="G81" i="32" s="1"/>
  <c r="G59" i="50"/>
  <c r="F81" i="50"/>
  <c r="G81" i="50" s="1"/>
  <c r="G62" i="50"/>
  <c r="G52" i="50"/>
  <c r="G57" i="50"/>
  <c r="F82" i="50"/>
  <c r="G82" i="50" s="1"/>
  <c r="N3" i="25"/>
  <c r="N3" i="59"/>
  <c r="N3" i="58"/>
  <c r="N3" i="19"/>
  <c r="N3" i="51"/>
  <c r="N3" i="43"/>
  <c r="N3" i="7"/>
  <c r="N3" i="26"/>
  <c r="N3" i="44"/>
  <c r="N3" i="34"/>
  <c r="G44" i="6"/>
  <c r="G21" i="6"/>
  <c r="G74" i="6"/>
  <c r="E4" i="6"/>
  <c r="F82" i="6"/>
  <c r="G82" i="6" s="1"/>
  <c r="F81" i="6"/>
  <c r="G81" i="6" s="1"/>
  <c r="N3" i="15"/>
  <c r="N3" i="21"/>
  <c r="N3" i="33"/>
  <c r="N3" i="54"/>
  <c r="N3" i="20"/>
  <c r="N3" i="36"/>
  <c r="N3" i="46"/>
  <c r="N3" i="60"/>
  <c r="G67" i="17"/>
  <c r="F82" i="17"/>
  <c r="G82" i="17" s="1"/>
  <c r="F81" i="17"/>
  <c r="G81" i="17" s="1"/>
  <c r="G63" i="17"/>
  <c r="E4" i="17"/>
  <c r="G59" i="56"/>
  <c r="F82" i="56"/>
  <c r="G82" i="56" s="1"/>
  <c r="F81" i="56"/>
  <c r="G81" i="56" s="1"/>
  <c r="G65" i="56"/>
  <c r="G58" i="56"/>
  <c r="G66" i="56"/>
  <c r="G54" i="56"/>
  <c r="G67" i="56"/>
  <c r="G66" i="18"/>
  <c r="G59" i="18"/>
  <c r="G65" i="18"/>
  <c r="F82" i="18"/>
  <c r="G82" i="18" s="1"/>
  <c r="F81" i="18"/>
  <c r="G81" i="18" s="1"/>
  <c r="F115" i="18"/>
  <c r="G54" i="18"/>
  <c r="G51" i="11"/>
  <c r="G65" i="11"/>
  <c r="F82" i="11"/>
  <c r="G82" i="11" s="1"/>
  <c r="F81" i="11"/>
  <c r="G81" i="11" s="1"/>
  <c r="F82" i="37"/>
  <c r="G82" i="37" s="1"/>
  <c r="F81" i="37"/>
  <c r="G81" i="37" s="1"/>
  <c r="E4" i="37"/>
  <c r="G66" i="37"/>
  <c r="F82" i="41"/>
  <c r="G82" i="41" s="1"/>
  <c r="G52" i="41"/>
  <c r="F81" i="41"/>
  <c r="G81" i="41" s="1"/>
  <c r="G54" i="41"/>
  <c r="G57" i="41"/>
  <c r="G62" i="41"/>
  <c r="G59" i="41"/>
  <c r="E4" i="41"/>
  <c r="N3" i="45"/>
  <c r="G65" i="10"/>
  <c r="F82" i="10"/>
  <c r="G82" i="10" s="1"/>
  <c r="F81" i="10"/>
  <c r="G81" i="10" s="1"/>
  <c r="G66" i="10"/>
  <c r="G57" i="10"/>
  <c r="G51" i="10"/>
  <c r="G62" i="10"/>
  <c r="G67" i="10"/>
  <c r="G63" i="10"/>
  <c r="N3" i="27"/>
  <c r="N3" i="40"/>
  <c r="N3" i="55"/>
  <c r="N3" i="61"/>
  <c r="N3" i="42"/>
  <c r="N3" i="24"/>
  <c r="N3" i="12"/>
  <c r="N3" i="31"/>
  <c r="N3" i="16"/>
  <c r="N3" i="29"/>
  <c r="N3" i="57"/>
  <c r="N3" i="13"/>
  <c r="N3" i="49"/>
  <c r="N3" i="14"/>
  <c r="N3" i="28"/>
  <c r="N3" i="48"/>
  <c r="N3" i="9"/>
  <c r="N3" i="47"/>
  <c r="N3" i="8"/>
  <c r="N3" i="30"/>
  <c r="N3" i="22"/>
  <c r="N3" i="39"/>
  <c r="N3" i="35"/>
  <c r="N3" i="23"/>
  <c r="N3" i="38"/>
  <c r="N3" i="52"/>
  <c r="N3" i="62"/>
  <c r="G34" i="6" l="1"/>
  <c r="G74" i="62"/>
  <c r="G74" i="35"/>
  <c r="G27" i="35"/>
  <c r="G21" i="35"/>
  <c r="G44" i="35"/>
  <c r="G74" i="23"/>
  <c r="G21" i="23"/>
  <c r="G44" i="23"/>
  <c r="G74" i="39"/>
  <c r="G21" i="39"/>
  <c r="G44" i="39"/>
  <c r="F119" i="39"/>
  <c r="G21" i="30"/>
  <c r="G74" i="47"/>
  <c r="G21" i="47"/>
  <c r="G74" i="48"/>
  <c r="G21" i="48"/>
  <c r="G44" i="48"/>
  <c r="G44" i="14"/>
  <c r="G74" i="29"/>
  <c r="G21" i="29"/>
  <c r="G74" i="31"/>
  <c r="G21" i="31"/>
  <c r="G74" i="24"/>
  <c r="G44" i="24"/>
  <c r="G44" i="61"/>
  <c r="G74" i="61"/>
  <c r="G21" i="46"/>
  <c r="G44" i="46"/>
  <c r="G21" i="20"/>
  <c r="G44" i="20"/>
  <c r="G74" i="33"/>
  <c r="G74" i="15"/>
  <c r="G21" i="15"/>
  <c r="G74" i="34"/>
  <c r="G21" i="34"/>
  <c r="G44" i="34"/>
  <c r="G74" i="26"/>
  <c r="G21" i="26"/>
  <c r="G44" i="26"/>
  <c r="G74" i="43"/>
  <c r="G21" i="43"/>
  <c r="G74" i="19"/>
  <c r="G21" i="19"/>
  <c r="G32" i="10"/>
  <c r="G107" i="10"/>
  <c r="G74" i="10"/>
  <c r="F29" i="10"/>
  <c r="G21" i="10"/>
  <c r="G75" i="10"/>
  <c r="G44" i="10"/>
  <c r="G74" i="18"/>
  <c r="G21" i="18"/>
  <c r="G75" i="18"/>
  <c r="G48" i="18"/>
  <c r="G75" i="53"/>
  <c r="G44" i="53"/>
  <c r="G74" i="53"/>
  <c r="G21" i="53"/>
  <c r="G40" i="11"/>
  <c r="G32" i="11"/>
  <c r="G39" i="11"/>
  <c r="G74" i="11"/>
  <c r="F31" i="11"/>
  <c r="G21" i="11"/>
  <c r="G44" i="11"/>
  <c r="F119" i="11"/>
  <c r="G75" i="11"/>
  <c r="G34" i="56"/>
  <c r="F75" i="56"/>
  <c r="G44" i="56"/>
  <c r="G74" i="56"/>
  <c r="F119" i="56"/>
  <c r="G44" i="38"/>
  <c r="G74" i="22"/>
  <c r="G21" i="22"/>
  <c r="G44" i="22"/>
  <c r="G74" i="8"/>
  <c r="G21" i="8"/>
  <c r="G44" i="8"/>
  <c r="G74" i="9"/>
  <c r="G21" i="9"/>
  <c r="G44" i="9"/>
  <c r="G74" i="28"/>
  <c r="G21" i="28"/>
  <c r="G44" i="28"/>
  <c r="G74" i="49"/>
  <c r="G21" i="49"/>
  <c r="G44" i="49"/>
  <c r="F119" i="49"/>
  <c r="G44" i="57"/>
  <c r="G21" i="57"/>
  <c r="G74" i="16"/>
  <c r="G21" i="16"/>
  <c r="G44" i="16"/>
  <c r="G74" i="12"/>
  <c r="G21" i="12"/>
  <c r="G44" i="12"/>
  <c r="G74" i="42"/>
  <c r="G21" i="42"/>
  <c r="G44" i="42"/>
  <c r="G44" i="55"/>
  <c r="G74" i="55"/>
  <c r="G21" i="55"/>
  <c r="G74" i="27"/>
  <c r="G46" i="27"/>
  <c r="G21" i="27"/>
  <c r="G74" i="45"/>
  <c r="G21" i="45"/>
  <c r="G44" i="60"/>
  <c r="G74" i="60"/>
  <c r="G21" i="60"/>
  <c r="G74" i="36"/>
  <c r="G21" i="36"/>
  <c r="G44" i="36"/>
  <c r="G44" i="54"/>
  <c r="G74" i="54"/>
  <c r="G21" i="54"/>
  <c r="G74" i="21"/>
  <c r="G21" i="21"/>
  <c r="G44" i="21"/>
  <c r="G48" i="21"/>
  <c r="G74" i="44"/>
  <c r="G21" i="44"/>
  <c r="G48" i="44"/>
  <c r="G44" i="44"/>
  <c r="G74" i="7"/>
  <c r="G21" i="7"/>
  <c r="G44" i="7"/>
  <c r="F119" i="7"/>
  <c r="G74" i="51"/>
  <c r="G21" i="51"/>
  <c r="G44" i="51"/>
  <c r="G44" i="58"/>
  <c r="G74" i="58"/>
  <c r="G21" i="58"/>
  <c r="G74" i="25"/>
  <c r="G21" i="25"/>
  <c r="G44" i="25"/>
  <c r="G74" i="37"/>
  <c r="G21" i="37"/>
  <c r="G44" i="37"/>
  <c r="F119" i="37"/>
  <c r="F75" i="37"/>
  <c r="G74" i="32"/>
  <c r="G21" i="32"/>
  <c r="G75" i="32"/>
  <c r="G48" i="32"/>
  <c r="G44" i="32"/>
  <c r="G74" i="41"/>
  <c r="G21" i="41"/>
  <c r="G44" i="41"/>
  <c r="F119" i="41"/>
  <c r="F75" i="41"/>
  <c r="G48" i="41"/>
  <c r="G74" i="50"/>
  <c r="G21" i="50"/>
  <c r="G75" i="50"/>
  <c r="G48" i="50"/>
  <c r="G44" i="50"/>
  <c r="G74" i="17"/>
  <c r="G21" i="17"/>
  <c r="G44" i="17"/>
  <c r="F119" i="17"/>
  <c r="G75" i="17"/>
  <c r="G48" i="17"/>
  <c r="E4" i="18"/>
  <c r="E4" i="56"/>
  <c r="G107" i="18"/>
  <c r="G48" i="11"/>
  <c r="E4" i="11"/>
  <c r="G44" i="18"/>
  <c r="G21" i="56"/>
  <c r="E4" i="53"/>
  <c r="G107" i="40"/>
  <c r="G40" i="6"/>
  <c r="G46" i="6"/>
  <c r="F119" i="6"/>
  <c r="G48" i="10"/>
  <c r="G62" i="11"/>
  <c r="G51" i="17"/>
  <c r="G65" i="6"/>
  <c r="G51" i="6"/>
  <c r="G62" i="32"/>
  <c r="G59" i="53"/>
  <c r="G52" i="53"/>
  <c r="G54" i="10"/>
  <c r="G51" i="37"/>
  <c r="G52" i="11"/>
  <c r="G57" i="11"/>
  <c r="G67" i="11"/>
  <c r="G54" i="17"/>
  <c r="G52" i="6"/>
  <c r="G107" i="6"/>
  <c r="G44" i="30"/>
  <c r="E4" i="30"/>
  <c r="F82" i="30"/>
  <c r="G82" i="30" s="1"/>
  <c r="F81" i="30"/>
  <c r="G81" i="30" s="1"/>
  <c r="G74" i="30"/>
  <c r="G65" i="30"/>
  <c r="E4" i="61"/>
  <c r="G65" i="61"/>
  <c r="F82" i="61"/>
  <c r="G82" i="61" s="1"/>
  <c r="F81" i="61"/>
  <c r="G81" i="61" s="1"/>
  <c r="G62" i="61"/>
  <c r="G66" i="61"/>
  <c r="G54" i="61"/>
  <c r="G21" i="61"/>
  <c r="E120" i="37"/>
  <c r="E120" i="56"/>
  <c r="F115" i="56"/>
  <c r="G44" i="15"/>
  <c r="E4" i="15"/>
  <c r="G65" i="15"/>
  <c r="F82" i="15"/>
  <c r="G82" i="15" s="1"/>
  <c r="F81" i="15"/>
  <c r="G81" i="15" s="1"/>
  <c r="F119" i="15"/>
  <c r="G66" i="15"/>
  <c r="G54" i="15"/>
  <c r="E120" i="50"/>
  <c r="G63" i="50"/>
  <c r="E115" i="32"/>
  <c r="G55" i="32"/>
  <c r="F82" i="8"/>
  <c r="G82" i="8" s="1"/>
  <c r="G65" i="8"/>
  <c r="E4" i="8"/>
  <c r="G62" i="8"/>
  <c r="G66" i="8"/>
  <c r="F81" i="8"/>
  <c r="G81" i="8" s="1"/>
  <c r="E4" i="55"/>
  <c r="F82" i="55"/>
  <c r="G82" i="55" s="1"/>
  <c r="G57" i="55"/>
  <c r="F81" i="55"/>
  <c r="G81" i="55" s="1"/>
  <c r="G62" i="55"/>
  <c r="G59" i="10"/>
  <c r="E68" i="10"/>
  <c r="E110" i="10"/>
  <c r="F115" i="41"/>
  <c r="G65" i="41"/>
  <c r="G13" i="41"/>
  <c r="E120" i="11"/>
  <c r="G58" i="11"/>
  <c r="E83" i="18"/>
  <c r="E84" i="18" s="1"/>
  <c r="F80" i="18"/>
  <c r="E115" i="18"/>
  <c r="G55" i="18"/>
  <c r="E68" i="56"/>
  <c r="E110" i="56"/>
  <c r="E114" i="56"/>
  <c r="G53" i="56"/>
  <c r="G114" i="56" s="1"/>
  <c r="F114" i="56"/>
  <c r="G57" i="56"/>
  <c r="G55" i="56"/>
  <c r="E115" i="56"/>
  <c r="E83" i="17"/>
  <c r="E84" i="17" s="1"/>
  <c r="F80" i="17"/>
  <c r="E120" i="17"/>
  <c r="G62" i="17"/>
  <c r="G57" i="17"/>
  <c r="G62" i="60"/>
  <c r="G67" i="60"/>
  <c r="G63" i="60"/>
  <c r="E4" i="60"/>
  <c r="G52" i="60"/>
  <c r="F81" i="60"/>
  <c r="G81" i="60" s="1"/>
  <c r="F82" i="60"/>
  <c r="G82" i="60" s="1"/>
  <c r="F81" i="54"/>
  <c r="G81" i="54" s="1"/>
  <c r="G62" i="54"/>
  <c r="G63" i="54"/>
  <c r="E4" i="54"/>
  <c r="F82" i="54"/>
  <c r="G82" i="54" s="1"/>
  <c r="G53" i="6"/>
  <c r="E114" i="6"/>
  <c r="F114" i="6"/>
  <c r="E68" i="6"/>
  <c r="E110" i="6"/>
  <c r="E120" i="6"/>
  <c r="G35" i="6"/>
  <c r="G32" i="6"/>
  <c r="G63" i="6"/>
  <c r="F29" i="6"/>
  <c r="F115" i="6"/>
  <c r="G58" i="6"/>
  <c r="G17" i="6"/>
  <c r="E119" i="6"/>
  <c r="G67" i="34"/>
  <c r="F81" i="34"/>
  <c r="G81" i="34" s="1"/>
  <c r="E4" i="34"/>
  <c r="F82" i="34"/>
  <c r="G82" i="34" s="1"/>
  <c r="F82" i="7"/>
  <c r="G82" i="7" s="1"/>
  <c r="F81" i="7"/>
  <c r="G81" i="7" s="1"/>
  <c r="G66" i="7"/>
  <c r="E4" i="7"/>
  <c r="G62" i="7"/>
  <c r="G59" i="7"/>
  <c r="F82" i="58"/>
  <c r="G82" i="58" s="1"/>
  <c r="F81" i="58"/>
  <c r="G81" i="58" s="1"/>
  <c r="G67" i="58"/>
  <c r="G57" i="58"/>
  <c r="E4" i="58"/>
  <c r="G51" i="58"/>
  <c r="G62" i="58"/>
  <c r="G67" i="50"/>
  <c r="G92" i="50"/>
  <c r="G93" i="50" s="1"/>
  <c r="F80" i="50"/>
  <c r="E83" i="50"/>
  <c r="E84" i="50" s="1"/>
  <c r="E68" i="50"/>
  <c r="E110" i="50"/>
  <c r="F115" i="50"/>
  <c r="G13" i="50"/>
  <c r="E110" i="32"/>
  <c r="E68" i="32"/>
  <c r="G63" i="32"/>
  <c r="G16" i="32"/>
  <c r="G53" i="32"/>
  <c r="F114" i="32"/>
  <c r="E114" i="32"/>
  <c r="G65" i="32"/>
  <c r="G58" i="32"/>
  <c r="G92" i="53"/>
  <c r="G93" i="53" s="1"/>
  <c r="F114" i="53"/>
  <c r="E114" i="53"/>
  <c r="G53" i="53"/>
  <c r="G92" i="23"/>
  <c r="G93" i="23" s="1"/>
  <c r="G62" i="23"/>
  <c r="G58" i="23"/>
  <c r="G27" i="23"/>
  <c r="G59" i="23"/>
  <c r="E4" i="23"/>
  <c r="G65" i="23"/>
  <c r="F82" i="23"/>
  <c r="G82" i="23" s="1"/>
  <c r="G52" i="23"/>
  <c r="F81" i="23"/>
  <c r="G81" i="23" s="1"/>
  <c r="G35" i="23"/>
  <c r="G74" i="13"/>
  <c r="F82" i="13"/>
  <c r="G82" i="13" s="1"/>
  <c r="F81" i="13"/>
  <c r="G81" i="13" s="1"/>
  <c r="G44" i="13"/>
  <c r="G21" i="13"/>
  <c r="G58" i="13"/>
  <c r="G63" i="13"/>
  <c r="G59" i="13"/>
  <c r="E4" i="13"/>
  <c r="F115" i="13"/>
  <c r="G65" i="13"/>
  <c r="G13" i="37"/>
  <c r="E110" i="37"/>
  <c r="E68" i="37"/>
  <c r="G55" i="11"/>
  <c r="E115" i="11"/>
  <c r="G16" i="18"/>
  <c r="G16" i="56"/>
  <c r="G13" i="17"/>
  <c r="G58" i="20"/>
  <c r="G74" i="20"/>
  <c r="F82" i="20"/>
  <c r="G82" i="20" s="1"/>
  <c r="F81" i="20"/>
  <c r="G81" i="20" s="1"/>
  <c r="E4" i="20"/>
  <c r="G66" i="20"/>
  <c r="G51" i="20"/>
  <c r="G59" i="20"/>
  <c r="F31" i="6"/>
  <c r="F38" i="6" s="1"/>
  <c r="F80" i="6"/>
  <c r="E83" i="6"/>
  <c r="E84" i="6" s="1"/>
  <c r="G62" i="6"/>
  <c r="E4" i="62"/>
  <c r="F82" i="62"/>
  <c r="G82" i="62" s="1"/>
  <c r="F81" i="62"/>
  <c r="G81" i="62" s="1"/>
  <c r="E4" i="57"/>
  <c r="G51" i="57"/>
  <c r="G59" i="57"/>
  <c r="G63" i="57"/>
  <c r="F82" i="57"/>
  <c r="G82" i="57" s="1"/>
  <c r="G74" i="57"/>
  <c r="F81" i="57"/>
  <c r="G81" i="57" s="1"/>
  <c r="G16" i="41"/>
  <c r="F114" i="37"/>
  <c r="E114" i="37"/>
  <c r="G53" i="37"/>
  <c r="E68" i="11"/>
  <c r="E110" i="11"/>
  <c r="G74" i="52"/>
  <c r="G44" i="52"/>
  <c r="G57" i="52"/>
  <c r="G92" i="52"/>
  <c r="G93" i="52" s="1"/>
  <c r="G62" i="52"/>
  <c r="G21" i="52"/>
  <c r="G52" i="52"/>
  <c r="G58" i="52"/>
  <c r="F81" i="52"/>
  <c r="G81" i="52" s="1"/>
  <c r="F82" i="52"/>
  <c r="G82" i="52" s="1"/>
  <c r="E4" i="52"/>
  <c r="G63" i="39"/>
  <c r="F82" i="39"/>
  <c r="G82" i="39" s="1"/>
  <c r="F81" i="39"/>
  <c r="G81" i="39" s="1"/>
  <c r="E4" i="39"/>
  <c r="G65" i="39"/>
  <c r="G92" i="39"/>
  <c r="G93" i="39" s="1"/>
  <c r="G66" i="39"/>
  <c r="G65" i="47"/>
  <c r="F82" i="47"/>
  <c r="G82" i="47" s="1"/>
  <c r="E4" i="47"/>
  <c r="G44" i="47"/>
  <c r="G63" i="47"/>
  <c r="F81" i="47"/>
  <c r="G81" i="47" s="1"/>
  <c r="G57" i="47"/>
  <c r="G74" i="14"/>
  <c r="E4" i="14"/>
  <c r="G21" i="14"/>
  <c r="F82" i="14"/>
  <c r="G82" i="14" s="1"/>
  <c r="F81" i="14"/>
  <c r="G81" i="14" s="1"/>
  <c r="G66" i="14"/>
  <c r="G58" i="14"/>
  <c r="F82" i="29"/>
  <c r="G82" i="29" s="1"/>
  <c r="G52" i="29"/>
  <c r="F81" i="29"/>
  <c r="G81" i="29" s="1"/>
  <c r="G44" i="29"/>
  <c r="E4" i="29"/>
  <c r="G62" i="24"/>
  <c r="F82" i="24"/>
  <c r="G82" i="24" s="1"/>
  <c r="G21" i="24"/>
  <c r="G51" i="24"/>
  <c r="G59" i="24"/>
  <c r="E4" i="24"/>
  <c r="G52" i="24"/>
  <c r="F81" i="24"/>
  <c r="G81" i="24" s="1"/>
  <c r="G21" i="40"/>
  <c r="E4" i="40"/>
  <c r="G74" i="40"/>
  <c r="F81" i="40"/>
  <c r="G81" i="40" s="1"/>
  <c r="G58" i="40"/>
  <c r="G44" i="40"/>
  <c r="F82" i="40"/>
  <c r="G82" i="40" s="1"/>
  <c r="G58" i="10"/>
  <c r="G67" i="41"/>
  <c r="G51" i="41"/>
  <c r="F114" i="41"/>
  <c r="E114" i="41"/>
  <c r="G53" i="41"/>
  <c r="G114" i="41" s="1"/>
  <c r="G63" i="41"/>
  <c r="E83" i="41"/>
  <c r="E84" i="41" s="1"/>
  <c r="F80" i="41"/>
  <c r="E110" i="41"/>
  <c r="E68" i="41"/>
  <c r="E120" i="41"/>
  <c r="G92" i="37"/>
  <c r="G93" i="37" s="1"/>
  <c r="G63" i="37"/>
  <c r="G58" i="37"/>
  <c r="G62" i="37"/>
  <c r="E115" i="37"/>
  <c r="G55" i="37"/>
  <c r="G67" i="37"/>
  <c r="G52" i="37"/>
  <c r="G92" i="11"/>
  <c r="G93" i="11" s="1"/>
  <c r="G63" i="11"/>
  <c r="G54" i="11"/>
  <c r="E110" i="18"/>
  <c r="E68" i="18"/>
  <c r="G35" i="18"/>
  <c r="G67" i="18"/>
  <c r="G51" i="18"/>
  <c r="G57" i="18"/>
  <c r="E83" i="56"/>
  <c r="E84" i="56" s="1"/>
  <c r="F80" i="56"/>
  <c r="G92" i="56"/>
  <c r="G93" i="56" s="1"/>
  <c r="G52" i="56"/>
  <c r="G62" i="56"/>
  <c r="G51" i="56"/>
  <c r="G65" i="17"/>
  <c r="F115" i="17"/>
  <c r="G59" i="17"/>
  <c r="G58" i="17"/>
  <c r="G92" i="17"/>
  <c r="G93" i="17" s="1"/>
  <c r="G53" i="17"/>
  <c r="F114" i="17"/>
  <c r="E114" i="17"/>
  <c r="G58" i="46"/>
  <c r="G65" i="46"/>
  <c r="G59" i="46"/>
  <c r="G74" i="46"/>
  <c r="F81" i="46"/>
  <c r="G81" i="46" s="1"/>
  <c r="G66" i="46"/>
  <c r="F82" i="46"/>
  <c r="G82" i="46" s="1"/>
  <c r="G51" i="46"/>
  <c r="E4" i="46"/>
  <c r="G21" i="33"/>
  <c r="G44" i="33"/>
  <c r="G59" i="33"/>
  <c r="F81" i="33"/>
  <c r="G81" i="33" s="1"/>
  <c r="E4" i="33"/>
  <c r="F82" i="33"/>
  <c r="G82" i="33" s="1"/>
  <c r="G51" i="33"/>
  <c r="G48" i="6"/>
  <c r="G27" i="6"/>
  <c r="G92" i="6"/>
  <c r="G93" i="6" s="1"/>
  <c r="G59" i="6"/>
  <c r="G54" i="6"/>
  <c r="F81" i="4"/>
  <c r="G81" i="4" s="1"/>
  <c r="F82" i="4"/>
  <c r="G82" i="4" s="1"/>
  <c r="G74" i="4"/>
  <c r="G51" i="43"/>
  <c r="E4" i="43"/>
  <c r="F82" i="43"/>
  <c r="G82" i="43" s="1"/>
  <c r="F81" i="43"/>
  <c r="G81" i="43" s="1"/>
  <c r="G67" i="43"/>
  <c r="G44" i="43"/>
  <c r="G65" i="43"/>
  <c r="G92" i="43"/>
  <c r="G93" i="43" s="1"/>
  <c r="G74" i="59"/>
  <c r="G21" i="59"/>
  <c r="G67" i="59"/>
  <c r="G57" i="59"/>
  <c r="G39" i="59"/>
  <c r="G58" i="59"/>
  <c r="F81" i="59"/>
  <c r="G81" i="59" s="1"/>
  <c r="G44" i="59"/>
  <c r="G54" i="59"/>
  <c r="G59" i="59"/>
  <c r="F82" i="59"/>
  <c r="G82" i="59" s="1"/>
  <c r="E4" i="59"/>
  <c r="G58" i="50"/>
  <c r="G65" i="50"/>
  <c r="G54" i="50"/>
  <c r="G66" i="50"/>
  <c r="E115" i="50"/>
  <c r="G55" i="50"/>
  <c r="G52" i="32"/>
  <c r="E120" i="32"/>
  <c r="E83" i="32"/>
  <c r="E84" i="32" s="1"/>
  <c r="F80" i="32"/>
  <c r="G92" i="32"/>
  <c r="G93" i="32" s="1"/>
  <c r="G54" i="32"/>
  <c r="G51" i="53"/>
  <c r="G17" i="53"/>
  <c r="G63" i="53"/>
  <c r="F80" i="53"/>
  <c r="E83" i="53"/>
  <c r="E84" i="53" s="1"/>
  <c r="F119" i="53"/>
  <c r="E68" i="53"/>
  <c r="E110" i="53"/>
  <c r="E120" i="53"/>
  <c r="E4" i="48"/>
  <c r="F82" i="48"/>
  <c r="G82" i="48" s="1"/>
  <c r="G66" i="48"/>
  <c r="G52" i="48"/>
  <c r="G58" i="48"/>
  <c r="F81" i="48"/>
  <c r="G81" i="48" s="1"/>
  <c r="E4" i="31"/>
  <c r="G44" i="31"/>
  <c r="F82" i="31"/>
  <c r="G82" i="31" s="1"/>
  <c r="G58" i="31"/>
  <c r="G65" i="31"/>
  <c r="F81" i="31"/>
  <c r="G81" i="31" s="1"/>
  <c r="G59" i="45"/>
  <c r="G44" i="45"/>
  <c r="G67" i="45"/>
  <c r="F81" i="45"/>
  <c r="G81" i="45" s="1"/>
  <c r="E4" i="45"/>
  <c r="G62" i="45"/>
  <c r="F82" i="45"/>
  <c r="G82" i="45" s="1"/>
  <c r="G51" i="45"/>
  <c r="E83" i="37"/>
  <c r="E84" i="37" s="1"/>
  <c r="F80" i="37"/>
  <c r="E120" i="18"/>
  <c r="E4" i="26"/>
  <c r="F82" i="26"/>
  <c r="G82" i="26" s="1"/>
  <c r="F81" i="26"/>
  <c r="G81" i="26" s="1"/>
  <c r="G54" i="26"/>
  <c r="G58" i="26"/>
  <c r="E4" i="19"/>
  <c r="G65" i="19"/>
  <c r="G44" i="19"/>
  <c r="F82" i="19"/>
  <c r="G82" i="19" s="1"/>
  <c r="F81" i="19"/>
  <c r="G81" i="19" s="1"/>
  <c r="E115" i="53"/>
  <c r="G55" i="53"/>
  <c r="F82" i="35"/>
  <c r="G82" i="35" s="1"/>
  <c r="F81" i="35"/>
  <c r="G81" i="35" s="1"/>
  <c r="G67" i="35"/>
  <c r="E4" i="35"/>
  <c r="G51" i="35"/>
  <c r="G54" i="35"/>
  <c r="G62" i="28"/>
  <c r="E4" i="28"/>
  <c r="G48" i="28"/>
  <c r="F82" i="28"/>
  <c r="G82" i="28" s="1"/>
  <c r="F81" i="28"/>
  <c r="G81" i="28" s="1"/>
  <c r="G92" i="28"/>
  <c r="G93" i="28" s="1"/>
  <c r="G57" i="12"/>
  <c r="G62" i="12"/>
  <c r="G67" i="12"/>
  <c r="G58" i="12"/>
  <c r="F82" i="12"/>
  <c r="G82" i="12" s="1"/>
  <c r="G63" i="12"/>
  <c r="G59" i="12"/>
  <c r="E4" i="12"/>
  <c r="F115" i="12"/>
  <c r="G65" i="12"/>
  <c r="F81" i="12"/>
  <c r="G81" i="12" s="1"/>
  <c r="F80" i="10"/>
  <c r="E83" i="10"/>
  <c r="E84" i="10" s="1"/>
  <c r="E120" i="10"/>
  <c r="G58" i="41"/>
  <c r="F80" i="11"/>
  <c r="E83" i="11"/>
  <c r="E84" i="11" s="1"/>
  <c r="G74" i="38"/>
  <c r="F82" i="38"/>
  <c r="G82" i="38" s="1"/>
  <c r="F81" i="38"/>
  <c r="G81" i="38" s="1"/>
  <c r="F119" i="38"/>
  <c r="G21" i="38"/>
  <c r="E4" i="38"/>
  <c r="G66" i="38"/>
  <c r="G63" i="38"/>
  <c r="G51" i="38"/>
  <c r="G57" i="38"/>
  <c r="G62" i="38"/>
  <c r="F82" i="22"/>
  <c r="G82" i="22" s="1"/>
  <c r="F81" i="22"/>
  <c r="G81" i="22" s="1"/>
  <c r="G58" i="22"/>
  <c r="G51" i="22"/>
  <c r="G59" i="22"/>
  <c r="G46" i="22"/>
  <c r="G92" i="22"/>
  <c r="G93" i="22" s="1"/>
  <c r="F115" i="22"/>
  <c r="E4" i="22"/>
  <c r="G66" i="22"/>
  <c r="G63" i="9"/>
  <c r="G51" i="9"/>
  <c r="G59" i="9"/>
  <c r="E4" i="9"/>
  <c r="G65" i="9"/>
  <c r="F82" i="9"/>
  <c r="G82" i="9" s="1"/>
  <c r="F81" i="9"/>
  <c r="G81" i="9" s="1"/>
  <c r="G66" i="9"/>
  <c r="G57" i="9"/>
  <c r="G92" i="9"/>
  <c r="G93" i="9" s="1"/>
  <c r="G51" i="49"/>
  <c r="E4" i="49"/>
  <c r="G65" i="49"/>
  <c r="F81" i="49"/>
  <c r="G81" i="49" s="1"/>
  <c r="F82" i="49"/>
  <c r="G82" i="49" s="1"/>
  <c r="G52" i="49"/>
  <c r="G62" i="49"/>
  <c r="G63" i="16"/>
  <c r="E4" i="16"/>
  <c r="G65" i="16"/>
  <c r="F82" i="16"/>
  <c r="G82" i="16" s="1"/>
  <c r="G52" i="16"/>
  <c r="F81" i="16"/>
  <c r="G81" i="16" s="1"/>
  <c r="G57" i="16"/>
  <c r="G67" i="16"/>
  <c r="G65" i="42"/>
  <c r="E4" i="42"/>
  <c r="F82" i="42"/>
  <c r="G82" i="42" s="1"/>
  <c r="F81" i="42"/>
  <c r="G81" i="42" s="1"/>
  <c r="G52" i="42"/>
  <c r="G63" i="42"/>
  <c r="G57" i="42"/>
  <c r="G54" i="27"/>
  <c r="E4" i="27"/>
  <c r="G51" i="27"/>
  <c r="G63" i="27"/>
  <c r="F82" i="27"/>
  <c r="G82" i="27" s="1"/>
  <c r="F81" i="27"/>
  <c r="G81" i="27" s="1"/>
  <c r="G65" i="27"/>
  <c r="G44" i="27"/>
  <c r="G59" i="27"/>
  <c r="G92" i="27"/>
  <c r="G93" i="27" s="1"/>
  <c r="F115" i="10"/>
  <c r="E115" i="10"/>
  <c r="G55" i="10"/>
  <c r="G115" i="10" s="1"/>
  <c r="G92" i="10"/>
  <c r="G93" i="10" s="1"/>
  <c r="G53" i="10"/>
  <c r="E114" i="10"/>
  <c r="F114" i="10"/>
  <c r="G52" i="10"/>
  <c r="E115" i="41"/>
  <c r="G55" i="41"/>
  <c r="G66" i="41"/>
  <c r="G92" i="41"/>
  <c r="G93" i="41" s="1"/>
  <c r="G57" i="37"/>
  <c r="G54" i="37"/>
  <c r="G59" i="37"/>
  <c r="F115" i="37"/>
  <c r="G65" i="37"/>
  <c r="G66" i="11"/>
  <c r="F115" i="11"/>
  <c r="G59" i="11"/>
  <c r="E114" i="11"/>
  <c r="G53" i="11"/>
  <c r="F114" i="11"/>
  <c r="G62" i="18"/>
  <c r="G52" i="18"/>
  <c r="G58" i="18"/>
  <c r="G63" i="18"/>
  <c r="G92" i="18"/>
  <c r="G93" i="18" s="1"/>
  <c r="E114" i="18"/>
  <c r="G53" i="18"/>
  <c r="G114" i="18" s="1"/>
  <c r="F114" i="18"/>
  <c r="G63" i="56"/>
  <c r="E115" i="17"/>
  <c r="G55" i="17"/>
  <c r="E110" i="17"/>
  <c r="E68" i="17"/>
  <c r="G52" i="17"/>
  <c r="G66" i="17"/>
  <c r="E4" i="36"/>
  <c r="F82" i="36"/>
  <c r="G82" i="36" s="1"/>
  <c r="G51" i="36"/>
  <c r="G59" i="36"/>
  <c r="G54" i="36"/>
  <c r="F81" i="36"/>
  <c r="G81" i="36" s="1"/>
  <c r="F82" i="21"/>
  <c r="G82" i="21" s="1"/>
  <c r="F81" i="21"/>
  <c r="G81" i="21" s="1"/>
  <c r="G63" i="21"/>
  <c r="E4" i="21"/>
  <c r="G57" i="21"/>
  <c r="G66" i="6"/>
  <c r="G57" i="6"/>
  <c r="G39" i="6"/>
  <c r="E115" i="6"/>
  <c r="G55" i="6"/>
  <c r="F75" i="6"/>
  <c r="G75" i="6"/>
  <c r="G67" i="6"/>
  <c r="G65" i="44"/>
  <c r="F82" i="44"/>
  <c r="G82" i="44" s="1"/>
  <c r="G52" i="44"/>
  <c r="F81" i="44"/>
  <c r="G81" i="44" s="1"/>
  <c r="G63" i="44"/>
  <c r="G66" i="44"/>
  <c r="G57" i="44"/>
  <c r="E4" i="44"/>
  <c r="G59" i="44"/>
  <c r="G65" i="51"/>
  <c r="F82" i="51"/>
  <c r="G82" i="51" s="1"/>
  <c r="G52" i="51"/>
  <c r="F81" i="51"/>
  <c r="G81" i="51" s="1"/>
  <c r="E4" i="51"/>
  <c r="G57" i="51"/>
  <c r="G62" i="51"/>
  <c r="G51" i="51"/>
  <c r="G63" i="51"/>
  <c r="G67" i="25"/>
  <c r="G54" i="25"/>
  <c r="G63" i="25"/>
  <c r="G59" i="25"/>
  <c r="E4" i="25"/>
  <c r="G65" i="25"/>
  <c r="F82" i="25"/>
  <c r="G82" i="25" s="1"/>
  <c r="G52" i="25"/>
  <c r="F81" i="25"/>
  <c r="G81" i="25" s="1"/>
  <c r="G66" i="25"/>
  <c r="E114" i="50"/>
  <c r="G53" i="50"/>
  <c r="F114" i="50"/>
  <c r="G51" i="50"/>
  <c r="F115" i="32"/>
  <c r="G67" i="32"/>
  <c r="G67" i="53"/>
  <c r="G58" i="53"/>
  <c r="G65" i="53"/>
  <c r="G66" i="53"/>
  <c r="G54" i="53"/>
  <c r="F75" i="53" l="1"/>
  <c r="G75" i="56"/>
  <c r="F75" i="18"/>
  <c r="F29" i="53"/>
  <c r="G107" i="53"/>
  <c r="F29" i="18"/>
  <c r="G39" i="48"/>
  <c r="F75" i="11"/>
  <c r="F75" i="10"/>
  <c r="G34" i="12"/>
  <c r="G75" i="37"/>
  <c r="E119" i="37"/>
  <c r="G107" i="9"/>
  <c r="G27" i="8"/>
  <c r="F119" i="30"/>
  <c r="G39" i="27"/>
  <c r="G46" i="28"/>
  <c r="G27" i="56"/>
  <c r="G39" i="56"/>
  <c r="G40" i="56"/>
  <c r="G46" i="11"/>
  <c r="G35" i="53"/>
  <c r="G34" i="53"/>
  <c r="G39" i="53"/>
  <c r="F119" i="18"/>
  <c r="G39" i="18"/>
  <c r="G32" i="18"/>
  <c r="G39" i="10"/>
  <c r="G46" i="10"/>
  <c r="E119" i="10"/>
  <c r="G46" i="33"/>
  <c r="G46" i="20"/>
  <c r="G107" i="46"/>
  <c r="G107" i="47"/>
  <c r="G34" i="30"/>
  <c r="G40" i="52"/>
  <c r="F75" i="32"/>
  <c r="E119" i="56"/>
  <c r="G119" i="56" s="1"/>
  <c r="G17" i="18"/>
  <c r="G40" i="10"/>
  <c r="G34" i="36"/>
  <c r="G34" i="44"/>
  <c r="G46" i="42"/>
  <c r="G27" i="12"/>
  <c r="G107" i="12"/>
  <c r="G39" i="32"/>
  <c r="G32" i="32"/>
  <c r="G40" i="41"/>
  <c r="G75" i="41"/>
  <c r="G107" i="24"/>
  <c r="G40" i="29"/>
  <c r="G40" i="30"/>
  <c r="G107" i="56"/>
  <c r="G32" i="56"/>
  <c r="G40" i="53"/>
  <c r="F31" i="32"/>
  <c r="F38" i="32" s="1"/>
  <c r="E119" i="32"/>
  <c r="G27" i="37"/>
  <c r="G107" i="42"/>
  <c r="G107" i="49"/>
  <c r="G40" i="38"/>
  <c r="G107" i="11"/>
  <c r="G35" i="50"/>
  <c r="G35" i="41"/>
  <c r="F119" i="22"/>
  <c r="G27" i="22"/>
  <c r="G46" i="56"/>
  <c r="G17" i="56"/>
  <c r="G35" i="56"/>
  <c r="G34" i="11"/>
  <c r="E119" i="11"/>
  <c r="G119" i="11" s="1"/>
  <c r="G35" i="11"/>
  <c r="F31" i="53"/>
  <c r="F38" i="53" s="1"/>
  <c r="G46" i="53"/>
  <c r="E119" i="53"/>
  <c r="G119" i="53" s="1"/>
  <c r="G40" i="18"/>
  <c r="G27" i="18"/>
  <c r="G34" i="18"/>
  <c r="E119" i="18"/>
  <c r="F119" i="10"/>
  <c r="G27" i="10"/>
  <c r="G17" i="10"/>
  <c r="G107" i="20"/>
  <c r="F119" i="20"/>
  <c r="G34" i="23"/>
  <c r="G34" i="17"/>
  <c r="G17" i="41"/>
  <c r="G34" i="37"/>
  <c r="G35" i="37"/>
  <c r="F75" i="50"/>
  <c r="E119" i="50"/>
  <c r="F29" i="41"/>
  <c r="G107" i="41"/>
  <c r="F29" i="32"/>
  <c r="G40" i="32"/>
  <c r="F29" i="37"/>
  <c r="G107" i="37"/>
  <c r="G46" i="37"/>
  <c r="G40" i="37"/>
  <c r="G107" i="44"/>
  <c r="G27" i="27"/>
  <c r="G40" i="50"/>
  <c r="G32" i="41"/>
  <c r="G34" i="32"/>
  <c r="G39" i="37"/>
  <c r="G32" i="37"/>
  <c r="E119" i="41"/>
  <c r="G119" i="41" s="1"/>
  <c r="G107" i="32"/>
  <c r="G46" i="32"/>
  <c r="G17" i="17"/>
  <c r="G27" i="32"/>
  <c r="G17" i="32"/>
  <c r="G35" i="32"/>
  <c r="G48" i="37"/>
  <c r="G17" i="37"/>
  <c r="F31" i="37"/>
  <c r="F38" i="37" s="1"/>
  <c r="F29" i="17"/>
  <c r="F31" i="17"/>
  <c r="F38" i="17" s="1"/>
  <c r="G46" i="17"/>
  <c r="G17" i="50"/>
  <c r="F31" i="50"/>
  <c r="F38" i="50" s="1"/>
  <c r="G27" i="50"/>
  <c r="G107" i="50"/>
  <c r="G27" i="41"/>
  <c r="F31" i="41"/>
  <c r="F38" i="41" s="1"/>
  <c r="G46" i="41"/>
  <c r="G39" i="41"/>
  <c r="F119" i="32"/>
  <c r="G32" i="50"/>
  <c r="G119" i="37"/>
  <c r="F75" i="17"/>
  <c r="G39" i="17"/>
  <c r="F29" i="50"/>
  <c r="G46" i="50"/>
  <c r="G39" i="50"/>
  <c r="G119" i="6"/>
  <c r="G32" i="17"/>
  <c r="G40" i="17"/>
  <c r="G34" i="50"/>
  <c r="G27" i="17"/>
  <c r="E119" i="17"/>
  <c r="G119" i="17" s="1"/>
  <c r="G35" i="17"/>
  <c r="G27" i="53"/>
  <c r="G107" i="17"/>
  <c r="F119" i="50"/>
  <c r="G119" i="50" s="1"/>
  <c r="G34" i="41"/>
  <c r="G73" i="64"/>
  <c r="G73" i="63"/>
  <c r="E74" i="64"/>
  <c r="E74" i="63"/>
  <c r="E107" i="64"/>
  <c r="G107" i="64" s="1"/>
  <c r="E107" i="63"/>
  <c r="G107" i="63" s="1"/>
  <c r="G119" i="18"/>
  <c r="G119" i="10"/>
  <c r="G107" i="13"/>
  <c r="G46" i="18"/>
  <c r="F29" i="11"/>
  <c r="F31" i="10"/>
  <c r="F38" i="10" s="1"/>
  <c r="F45" i="10" s="1"/>
  <c r="F69" i="10" s="1"/>
  <c r="G17" i="11"/>
  <c r="F29" i="52"/>
  <c r="G27" i="13"/>
  <c r="F119" i="23"/>
  <c r="G48" i="56"/>
  <c r="F31" i="18"/>
  <c r="F38" i="18" s="1"/>
  <c r="G27" i="11"/>
  <c r="G39" i="15"/>
  <c r="F31" i="61"/>
  <c r="F38" i="61" s="1"/>
  <c r="G107" i="51"/>
  <c r="G107" i="45"/>
  <c r="G107" i="8"/>
  <c r="G35" i="31"/>
  <c r="G107" i="22"/>
  <c r="G107" i="23"/>
  <c r="G107" i="60"/>
  <c r="G32" i="53"/>
  <c r="G48" i="53"/>
  <c r="F38" i="11"/>
  <c r="G35" i="10"/>
  <c r="G34" i="10"/>
  <c r="G114" i="50"/>
  <c r="G40" i="51"/>
  <c r="F29" i="56"/>
  <c r="G114" i="11"/>
  <c r="G115" i="41"/>
  <c r="G40" i="27"/>
  <c r="G35" i="45"/>
  <c r="G114" i="17"/>
  <c r="F31" i="56"/>
  <c r="F38" i="56" s="1"/>
  <c r="G40" i="55"/>
  <c r="G46" i="8"/>
  <c r="E107" i="4"/>
  <c r="F107" i="4"/>
  <c r="F119" i="60"/>
  <c r="G35" i="30"/>
  <c r="G40" i="57"/>
  <c r="F119" i="57"/>
  <c r="G39" i="43"/>
  <c r="G48" i="33"/>
  <c r="G35" i="33"/>
  <c r="F119" i="33"/>
  <c r="G34" i="46"/>
  <c r="G46" i="14"/>
  <c r="G40" i="34"/>
  <c r="G34" i="51"/>
  <c r="F29" i="51"/>
  <c r="F119" i="42"/>
  <c r="G39" i="21"/>
  <c r="G34" i="28"/>
  <c r="G39" i="39"/>
  <c r="G40" i="7"/>
  <c r="G35" i="12"/>
  <c r="F29" i="12"/>
  <c r="G34" i="40"/>
  <c r="F119" i="52"/>
  <c r="F31" i="20"/>
  <c r="F38" i="20" s="1"/>
  <c r="G40" i="20"/>
  <c r="F119" i="13"/>
  <c r="G40" i="13"/>
  <c r="G48" i="23"/>
  <c r="G39" i="7"/>
  <c r="G46" i="54"/>
  <c r="G35" i="54"/>
  <c r="G27" i="60"/>
  <c r="G40" i="61"/>
  <c r="G39" i="61"/>
  <c r="G34" i="61"/>
  <c r="G27" i="30"/>
  <c r="G34" i="59"/>
  <c r="F119" i="61"/>
  <c r="G27" i="25"/>
  <c r="F29" i="27"/>
  <c r="G48" i="36"/>
  <c r="G48" i="27"/>
  <c r="G35" i="22"/>
  <c r="G48" i="38"/>
  <c r="G48" i="12"/>
  <c r="G46" i="35"/>
  <c r="G35" i="19"/>
  <c r="G46" i="45"/>
  <c r="G34" i="31"/>
  <c r="F31" i="43"/>
  <c r="F38" i="43" s="1"/>
  <c r="G27" i="33"/>
  <c r="G46" i="46"/>
  <c r="F119" i="47"/>
  <c r="G46" i="39"/>
  <c r="G27" i="39"/>
  <c r="G27" i="52"/>
  <c r="G48" i="20"/>
  <c r="G27" i="61"/>
  <c r="G46" i="16"/>
  <c r="F119" i="16"/>
  <c r="G34" i="49"/>
  <c r="G48" i="9"/>
  <c r="F119" i="46"/>
  <c r="F119" i="40"/>
  <c r="G27" i="44"/>
  <c r="G27" i="21"/>
  <c r="G35" i="27"/>
  <c r="G40" i="42"/>
  <c r="G40" i="9"/>
  <c r="G35" i="9"/>
  <c r="F29" i="9"/>
  <c r="F29" i="22"/>
  <c r="G39" i="38"/>
  <c r="G40" i="12"/>
  <c r="F119" i="19"/>
  <c r="G40" i="45"/>
  <c r="F119" i="59"/>
  <c r="F119" i="24"/>
  <c r="G34" i="29"/>
  <c r="F119" i="29"/>
  <c r="G27" i="14"/>
  <c r="G35" i="14"/>
  <c r="G34" i="47"/>
  <c r="G27" i="20"/>
  <c r="G35" i="13"/>
  <c r="G39" i="23"/>
  <c r="F119" i="34"/>
  <c r="G34" i="55"/>
  <c r="G46" i="15"/>
  <c r="G40" i="15"/>
  <c r="F29" i="42"/>
  <c r="G35" i="35"/>
  <c r="F119" i="36"/>
  <c r="G40" i="16"/>
  <c r="G39" i="49"/>
  <c r="F31" i="49"/>
  <c r="F38" i="49" s="1"/>
  <c r="F119" i="9"/>
  <c r="F31" i="22"/>
  <c r="G35" i="38"/>
  <c r="G48" i="35"/>
  <c r="F29" i="19"/>
  <c r="G48" i="45"/>
  <c r="G40" i="59"/>
  <c r="G34" i="43"/>
  <c r="G39" i="33"/>
  <c r="G48" i="13"/>
  <c r="G46" i="13"/>
  <c r="G40" i="23"/>
  <c r="F31" i="15"/>
  <c r="F38" i="15" s="1"/>
  <c r="G35" i="60"/>
  <c r="G35" i="15"/>
  <c r="G27" i="15"/>
  <c r="G48" i="61"/>
  <c r="G115" i="6"/>
  <c r="G114" i="10"/>
  <c r="E113" i="32"/>
  <c r="G58" i="25"/>
  <c r="G59" i="51"/>
  <c r="G34" i="21"/>
  <c r="G92" i="21"/>
  <c r="G93" i="21" s="1"/>
  <c r="G62" i="21"/>
  <c r="G27" i="36"/>
  <c r="G66" i="36"/>
  <c r="F119" i="12"/>
  <c r="F115" i="28"/>
  <c r="G59" i="28"/>
  <c r="G51" i="28"/>
  <c r="F115" i="35"/>
  <c r="G34" i="35"/>
  <c r="G62" i="19"/>
  <c r="G58" i="19"/>
  <c r="G63" i="26"/>
  <c r="G27" i="45"/>
  <c r="G66" i="31"/>
  <c r="G59" i="31"/>
  <c r="G51" i="48"/>
  <c r="G57" i="40"/>
  <c r="G57" i="29"/>
  <c r="G40" i="62"/>
  <c r="E40" i="4"/>
  <c r="F14" i="4"/>
  <c r="F48" i="4"/>
  <c r="F33" i="4"/>
  <c r="F9" i="4"/>
  <c r="F8" i="4"/>
  <c r="F27" i="4"/>
  <c r="E48" i="4"/>
  <c r="G21" i="62"/>
  <c r="F21" i="4"/>
  <c r="G21" i="4" s="1"/>
  <c r="F39" i="4"/>
  <c r="F40" i="4"/>
  <c r="G54" i="21"/>
  <c r="G40" i="19"/>
  <c r="G48" i="19"/>
  <c r="G57" i="26"/>
  <c r="G27" i="26"/>
  <c r="G65" i="26"/>
  <c r="G48" i="26"/>
  <c r="G107" i="26"/>
  <c r="G52" i="59"/>
  <c r="G62" i="59"/>
  <c r="G66" i="43"/>
  <c r="G27" i="43"/>
  <c r="F119" i="43"/>
  <c r="G40" i="43"/>
  <c r="G63" i="46"/>
  <c r="G40" i="46"/>
  <c r="G39" i="40"/>
  <c r="G66" i="40"/>
  <c r="G92" i="40"/>
  <c r="G93" i="40" s="1"/>
  <c r="G62" i="40"/>
  <c r="G65" i="40"/>
  <c r="G48" i="40"/>
  <c r="F29" i="40"/>
  <c r="F29" i="24"/>
  <c r="G40" i="24"/>
  <c r="G54" i="24"/>
  <c r="F31" i="29"/>
  <c r="F38" i="29" s="1"/>
  <c r="G107" i="29"/>
  <c r="G63" i="29"/>
  <c r="G63" i="14"/>
  <c r="G48" i="47"/>
  <c r="G39" i="51"/>
  <c r="G27" i="51"/>
  <c r="G67" i="44"/>
  <c r="G107" i="21"/>
  <c r="G67" i="21"/>
  <c r="G65" i="36"/>
  <c r="G52" i="36"/>
  <c r="G40" i="36"/>
  <c r="G58" i="36"/>
  <c r="G62" i="36"/>
  <c r="G39" i="36"/>
  <c r="G46" i="12"/>
  <c r="G35" i="28"/>
  <c r="G54" i="28"/>
  <c r="F31" i="35"/>
  <c r="F38" i="35" s="1"/>
  <c r="G66" i="35"/>
  <c r="G54" i="19"/>
  <c r="G52" i="19"/>
  <c r="G67" i="19"/>
  <c r="G39" i="19"/>
  <c r="G92" i="19"/>
  <c r="G93" i="19" s="1"/>
  <c r="G51" i="19"/>
  <c r="G27" i="19"/>
  <c r="G40" i="26"/>
  <c r="G62" i="26"/>
  <c r="G67" i="26"/>
  <c r="G39" i="26"/>
  <c r="G92" i="26"/>
  <c r="G93" i="26" s="1"/>
  <c r="F119" i="26"/>
  <c r="G35" i="26"/>
  <c r="G51" i="26"/>
  <c r="F31" i="45"/>
  <c r="F38" i="45" s="1"/>
  <c r="F31" i="48"/>
  <c r="F38" i="48" s="1"/>
  <c r="G62" i="48"/>
  <c r="G57" i="48"/>
  <c r="G35" i="48"/>
  <c r="G67" i="48"/>
  <c r="G107" i="48"/>
  <c r="G27" i="48"/>
  <c r="G13" i="32"/>
  <c r="G35" i="43"/>
  <c r="G63" i="33"/>
  <c r="G66" i="33"/>
  <c r="G34" i="33"/>
  <c r="G115" i="37"/>
  <c r="F31" i="40"/>
  <c r="F38" i="40" s="1"/>
  <c r="G51" i="40"/>
  <c r="G46" i="24"/>
  <c r="G57" i="24"/>
  <c r="G35" i="39"/>
  <c r="G58" i="39"/>
  <c r="G35" i="52"/>
  <c r="G39" i="52"/>
  <c r="G52" i="57"/>
  <c r="G66" i="57"/>
  <c r="G48" i="57"/>
  <c r="G54" i="57"/>
  <c r="G39" i="62"/>
  <c r="E39" i="4"/>
  <c r="E17" i="4"/>
  <c r="E119" i="4" s="1"/>
  <c r="G57" i="62"/>
  <c r="F46" i="4"/>
  <c r="F26" i="4"/>
  <c r="F28" i="4"/>
  <c r="G52" i="62"/>
  <c r="F7" i="4"/>
  <c r="F10" i="4"/>
  <c r="F36" i="4"/>
  <c r="F6" i="4"/>
  <c r="F37" i="4"/>
  <c r="E34" i="4"/>
  <c r="G52" i="20"/>
  <c r="G107" i="58"/>
  <c r="G40" i="58"/>
  <c r="G58" i="34"/>
  <c r="G114" i="6"/>
  <c r="G66" i="54"/>
  <c r="F31" i="54"/>
  <c r="G46" i="60"/>
  <c r="G46" i="55"/>
  <c r="F31" i="55"/>
  <c r="F38" i="55" s="1"/>
  <c r="F115" i="55"/>
  <c r="G59" i="55"/>
  <c r="G67" i="8"/>
  <c r="G40" i="8"/>
  <c r="G34" i="8"/>
  <c r="G58" i="8"/>
  <c r="G16" i="53"/>
  <c r="G57" i="15"/>
  <c r="G67" i="61"/>
  <c r="G46" i="61"/>
  <c r="G107" i="61"/>
  <c r="G39" i="30"/>
  <c r="G107" i="30"/>
  <c r="G39" i="29"/>
  <c r="G27" i="29"/>
  <c r="G65" i="29"/>
  <c r="G34" i="14"/>
  <c r="G46" i="47"/>
  <c r="G39" i="47"/>
  <c r="G62" i="47"/>
  <c r="F29" i="47"/>
  <c r="G48" i="39"/>
  <c r="G59" i="39"/>
  <c r="F115" i="39"/>
  <c r="G40" i="39"/>
  <c r="G107" i="52"/>
  <c r="F31" i="52"/>
  <c r="F38" i="52" s="1"/>
  <c r="G66" i="52"/>
  <c r="G65" i="57"/>
  <c r="G67" i="57"/>
  <c r="F11" i="4"/>
  <c r="G67" i="62"/>
  <c r="G67" i="4"/>
  <c r="G54" i="62"/>
  <c r="F31" i="62"/>
  <c r="F38" i="62" s="1"/>
  <c r="F32" i="4"/>
  <c r="F24" i="4"/>
  <c r="F35" i="4"/>
  <c r="G65" i="62"/>
  <c r="E27" i="4"/>
  <c r="E32" i="4"/>
  <c r="G63" i="62"/>
  <c r="G63" i="4"/>
  <c r="G63" i="20"/>
  <c r="G52" i="13"/>
  <c r="G67" i="13"/>
  <c r="G63" i="23"/>
  <c r="G67" i="23"/>
  <c r="G46" i="58"/>
  <c r="G39" i="58"/>
  <c r="G59" i="58"/>
  <c r="G27" i="58"/>
  <c r="G92" i="58"/>
  <c r="G93" i="58" s="1"/>
  <c r="G65" i="58"/>
  <c r="G57" i="7"/>
  <c r="G48" i="7"/>
  <c r="F29" i="7"/>
  <c r="G62" i="34"/>
  <c r="G34" i="34"/>
  <c r="G66" i="34"/>
  <c r="G57" i="54"/>
  <c r="G34" i="54"/>
  <c r="G48" i="60"/>
  <c r="G67" i="55"/>
  <c r="F119" i="55"/>
  <c r="G27" i="55"/>
  <c r="G39" i="8"/>
  <c r="G40" i="47"/>
  <c r="G34" i="39"/>
  <c r="G34" i="52"/>
  <c r="F30" i="4"/>
  <c r="G66" i="4"/>
  <c r="G62" i="62"/>
  <c r="E46" i="4"/>
  <c r="F119" i="62"/>
  <c r="F17" i="4"/>
  <c r="E35" i="4"/>
  <c r="G44" i="62"/>
  <c r="F44" i="4"/>
  <c r="G44" i="4" s="1"/>
  <c r="G59" i="4"/>
  <c r="F34" i="4"/>
  <c r="F25" i="4"/>
  <c r="F119" i="58"/>
  <c r="G67" i="7"/>
  <c r="G52" i="34"/>
  <c r="G65" i="54"/>
  <c r="G58" i="54"/>
  <c r="G52" i="54"/>
  <c r="G34" i="60"/>
  <c r="G40" i="60"/>
  <c r="G52" i="55"/>
  <c r="G35" i="55"/>
  <c r="G65" i="55"/>
  <c r="F31" i="8"/>
  <c r="F38" i="8" s="1"/>
  <c r="F115" i="15"/>
  <c r="G34" i="15"/>
  <c r="F29" i="15"/>
  <c r="G13" i="18"/>
  <c r="G58" i="30"/>
  <c r="G56" i="53"/>
  <c r="G64" i="53" s="1"/>
  <c r="G41" i="32"/>
  <c r="F22" i="32"/>
  <c r="G65" i="21"/>
  <c r="F75" i="36"/>
  <c r="G75" i="36"/>
  <c r="E68" i="42"/>
  <c r="E110" i="42"/>
  <c r="G32" i="42"/>
  <c r="F114" i="49"/>
  <c r="E114" i="49"/>
  <c r="G53" i="49"/>
  <c r="E110" i="9"/>
  <c r="E68" i="9"/>
  <c r="G67" i="9"/>
  <c r="F114" i="38"/>
  <c r="E114" i="38"/>
  <c r="G53" i="38"/>
  <c r="G17" i="35"/>
  <c r="E119" i="35"/>
  <c r="F75" i="19"/>
  <c r="G75" i="19"/>
  <c r="E110" i="26"/>
  <c r="E68" i="26"/>
  <c r="F115" i="31"/>
  <c r="E68" i="48"/>
  <c r="E110" i="48"/>
  <c r="F83" i="32"/>
  <c r="F84" i="32" s="1"/>
  <c r="G80" i="32"/>
  <c r="G83" i="32" s="1"/>
  <c r="G84" i="32" s="1"/>
  <c r="G16" i="59"/>
  <c r="G92" i="59"/>
  <c r="G93" i="59" s="1"/>
  <c r="F114" i="4"/>
  <c r="G53" i="4"/>
  <c r="E114" i="4"/>
  <c r="G32" i="33"/>
  <c r="G58" i="33"/>
  <c r="E115" i="46"/>
  <c r="G55" i="46"/>
  <c r="E110" i="40"/>
  <c r="E68" i="40"/>
  <c r="F29" i="14"/>
  <c r="E119" i="47"/>
  <c r="G17" i="47"/>
  <c r="G53" i="52"/>
  <c r="F114" i="52"/>
  <c r="E114" i="52"/>
  <c r="E115" i="57"/>
  <c r="G55" i="57"/>
  <c r="F110" i="37"/>
  <c r="G110" i="37" s="1"/>
  <c r="F68" i="37"/>
  <c r="G60" i="37"/>
  <c r="G68" i="37" s="1"/>
  <c r="E115" i="23"/>
  <c r="G55" i="23"/>
  <c r="G17" i="23"/>
  <c r="E119" i="23"/>
  <c r="E83" i="34"/>
  <c r="E84" i="34" s="1"/>
  <c r="F80" i="34"/>
  <c r="G120" i="6"/>
  <c r="G42" i="6"/>
  <c r="F75" i="54"/>
  <c r="G75" i="54"/>
  <c r="G17" i="54"/>
  <c r="E119" i="54"/>
  <c r="F38" i="54"/>
  <c r="E83" i="60"/>
  <c r="E84" i="60" s="1"/>
  <c r="F80" i="60"/>
  <c r="F120" i="11"/>
  <c r="E68" i="55"/>
  <c r="E110" i="55"/>
  <c r="G32" i="8"/>
  <c r="F115" i="8"/>
  <c r="G17" i="8"/>
  <c r="E119" i="8"/>
  <c r="F120" i="50"/>
  <c r="G67" i="15"/>
  <c r="G59" i="15"/>
  <c r="G48" i="30"/>
  <c r="G46" i="25"/>
  <c r="G57" i="25"/>
  <c r="E83" i="25"/>
  <c r="E84" i="25" s="1"/>
  <c r="F80" i="25"/>
  <c r="F119" i="25"/>
  <c r="E110" i="25"/>
  <c r="E68" i="25"/>
  <c r="E120" i="25"/>
  <c r="G35" i="25"/>
  <c r="F115" i="25"/>
  <c r="G34" i="25"/>
  <c r="G62" i="25"/>
  <c r="G48" i="51"/>
  <c r="F114" i="51"/>
  <c r="G53" i="51"/>
  <c r="E114" i="51"/>
  <c r="G58" i="51"/>
  <c r="F115" i="51"/>
  <c r="G46" i="51"/>
  <c r="E83" i="51"/>
  <c r="E84" i="51" s="1"/>
  <c r="F80" i="51"/>
  <c r="F119" i="51"/>
  <c r="E68" i="51"/>
  <c r="E110" i="51"/>
  <c r="E120" i="51"/>
  <c r="G35" i="51"/>
  <c r="F115" i="44"/>
  <c r="G62" i="44"/>
  <c r="G39" i="44"/>
  <c r="F31" i="44"/>
  <c r="F38" i="44" s="1"/>
  <c r="G54" i="44"/>
  <c r="G92" i="44"/>
  <c r="G93" i="44" s="1"/>
  <c r="G32" i="44"/>
  <c r="E83" i="44"/>
  <c r="E84" i="44" s="1"/>
  <c r="F80" i="44"/>
  <c r="F119" i="44"/>
  <c r="E110" i="44"/>
  <c r="E68" i="44"/>
  <c r="E120" i="44"/>
  <c r="G35" i="44"/>
  <c r="G66" i="21"/>
  <c r="E115" i="21"/>
  <c r="G55" i="21"/>
  <c r="F115" i="21"/>
  <c r="G46" i="21"/>
  <c r="F80" i="21"/>
  <c r="E83" i="21"/>
  <c r="E84" i="21" s="1"/>
  <c r="F119" i="21"/>
  <c r="E110" i="21"/>
  <c r="E68" i="21"/>
  <c r="E120" i="21"/>
  <c r="G35" i="21"/>
  <c r="G58" i="21"/>
  <c r="E119" i="21"/>
  <c r="G17" i="21"/>
  <c r="E119" i="36"/>
  <c r="G119" i="36" s="1"/>
  <c r="G17" i="36"/>
  <c r="E68" i="36"/>
  <c r="E110" i="36"/>
  <c r="G107" i="36"/>
  <c r="G46" i="36"/>
  <c r="G115" i="17"/>
  <c r="G13" i="11"/>
  <c r="G56" i="41"/>
  <c r="G64" i="41" s="1"/>
  <c r="F31" i="27"/>
  <c r="F38" i="27" s="1"/>
  <c r="E68" i="27"/>
  <c r="E110" i="27"/>
  <c r="G107" i="27"/>
  <c r="F75" i="27"/>
  <c r="G75" i="27"/>
  <c r="G67" i="27"/>
  <c r="G39" i="42"/>
  <c r="G35" i="42"/>
  <c r="G34" i="42"/>
  <c r="G54" i="42"/>
  <c r="G67" i="42"/>
  <c r="F115" i="42"/>
  <c r="G59" i="42"/>
  <c r="F75" i="16"/>
  <c r="G75" i="16"/>
  <c r="G62" i="16"/>
  <c r="E83" i="16"/>
  <c r="E84" i="16" s="1"/>
  <c r="F80" i="16"/>
  <c r="E110" i="16"/>
  <c r="E68" i="16"/>
  <c r="E120" i="16"/>
  <c r="G35" i="16"/>
  <c r="F115" i="16"/>
  <c r="G59" i="16"/>
  <c r="G34" i="16"/>
  <c r="F29" i="16"/>
  <c r="G40" i="49"/>
  <c r="G58" i="49"/>
  <c r="G54" i="49"/>
  <c r="F75" i="49"/>
  <c r="G75" i="49"/>
  <c r="G27" i="49"/>
  <c r="G32" i="49"/>
  <c r="G63" i="49"/>
  <c r="E83" i="9"/>
  <c r="E84" i="9" s="1"/>
  <c r="F80" i="9"/>
  <c r="G32" i="9"/>
  <c r="E114" i="9"/>
  <c r="F114" i="9"/>
  <c r="G53" i="9"/>
  <c r="G62" i="9"/>
  <c r="G63" i="22"/>
  <c r="F114" i="22"/>
  <c r="G53" i="22"/>
  <c r="E114" i="22"/>
  <c r="G40" i="22"/>
  <c r="G54" i="22"/>
  <c r="F38" i="22"/>
  <c r="G52" i="22"/>
  <c r="G58" i="38"/>
  <c r="F31" i="38"/>
  <c r="F38" i="38" s="1"/>
  <c r="G107" i="38"/>
  <c r="F29" i="38"/>
  <c r="G52" i="38"/>
  <c r="E112" i="10"/>
  <c r="E115" i="12"/>
  <c r="G55" i="12"/>
  <c r="G115" i="12" s="1"/>
  <c r="G52" i="12"/>
  <c r="G54" i="12"/>
  <c r="G39" i="12"/>
  <c r="G92" i="12"/>
  <c r="G93" i="12" s="1"/>
  <c r="E114" i="12"/>
  <c r="F114" i="12"/>
  <c r="G53" i="12"/>
  <c r="E83" i="28"/>
  <c r="E84" i="28" s="1"/>
  <c r="F80" i="28"/>
  <c r="G57" i="28"/>
  <c r="G27" i="28"/>
  <c r="F31" i="28"/>
  <c r="F38" i="28" s="1"/>
  <c r="E68" i="28"/>
  <c r="E110" i="28"/>
  <c r="G107" i="28"/>
  <c r="G107" i="35"/>
  <c r="E120" i="35"/>
  <c r="E115" i="35"/>
  <c r="G55" i="35"/>
  <c r="G58" i="35"/>
  <c r="F29" i="35"/>
  <c r="G57" i="35"/>
  <c r="E120" i="19"/>
  <c r="F31" i="19"/>
  <c r="F38" i="19" s="1"/>
  <c r="G66" i="19"/>
  <c r="G32" i="19"/>
  <c r="G63" i="19"/>
  <c r="F31" i="26"/>
  <c r="F38" i="26" s="1"/>
  <c r="G66" i="26"/>
  <c r="G32" i="26"/>
  <c r="E112" i="18"/>
  <c r="E119" i="45"/>
  <c r="G17" i="45"/>
  <c r="G58" i="45"/>
  <c r="F29" i="45"/>
  <c r="E115" i="45"/>
  <c r="G55" i="45"/>
  <c r="G54" i="45"/>
  <c r="G65" i="45"/>
  <c r="G57" i="45"/>
  <c r="E83" i="31"/>
  <c r="E84" i="31" s="1"/>
  <c r="F80" i="31"/>
  <c r="F31" i="31"/>
  <c r="F38" i="31" s="1"/>
  <c r="G62" i="31"/>
  <c r="G54" i="31"/>
  <c r="G67" i="31"/>
  <c r="G48" i="31"/>
  <c r="E115" i="31"/>
  <c r="G55" i="31"/>
  <c r="G107" i="31"/>
  <c r="E120" i="48"/>
  <c r="F119" i="48"/>
  <c r="E83" i="48"/>
  <c r="E84" i="48" s="1"/>
  <c r="F80" i="48"/>
  <c r="E119" i="48"/>
  <c r="G17" i="48"/>
  <c r="F29" i="48"/>
  <c r="F75" i="48"/>
  <c r="G75" i="48"/>
  <c r="G32" i="48"/>
  <c r="G63" i="48"/>
  <c r="G120" i="32"/>
  <c r="G42" i="32"/>
  <c r="E115" i="59"/>
  <c r="G55" i="59"/>
  <c r="G51" i="59"/>
  <c r="E83" i="59"/>
  <c r="E84" i="59" s="1"/>
  <c r="F80" i="59"/>
  <c r="E120" i="59"/>
  <c r="F31" i="59"/>
  <c r="F38" i="59" s="1"/>
  <c r="G32" i="59"/>
  <c r="G17" i="59"/>
  <c r="E119" i="59"/>
  <c r="F114" i="43"/>
  <c r="E114" i="43"/>
  <c r="G53" i="43"/>
  <c r="E110" i="43"/>
  <c r="E68" i="43"/>
  <c r="G75" i="43"/>
  <c r="F75" i="43"/>
  <c r="E120" i="43"/>
  <c r="G32" i="43"/>
  <c r="G63" i="43"/>
  <c r="E68" i="4"/>
  <c r="E110" i="4"/>
  <c r="E110" i="33"/>
  <c r="E68" i="33"/>
  <c r="G57" i="33"/>
  <c r="G53" i="33"/>
  <c r="E114" i="33"/>
  <c r="F114" i="33"/>
  <c r="G65" i="33"/>
  <c r="G40" i="33"/>
  <c r="G54" i="33"/>
  <c r="G57" i="46"/>
  <c r="G32" i="46"/>
  <c r="E120" i="46"/>
  <c r="E110" i="46"/>
  <c r="E68" i="46"/>
  <c r="E83" i="46"/>
  <c r="E84" i="46" s="1"/>
  <c r="F80" i="46"/>
  <c r="G92" i="46"/>
  <c r="G93" i="46" s="1"/>
  <c r="G54" i="46"/>
  <c r="F22" i="17"/>
  <c r="G41" i="17"/>
  <c r="F68" i="18"/>
  <c r="F110" i="18"/>
  <c r="G60" i="18"/>
  <c r="G68" i="18" s="1"/>
  <c r="E112" i="41"/>
  <c r="E113" i="41"/>
  <c r="F110" i="41"/>
  <c r="G110" i="41" s="1"/>
  <c r="G60" i="41"/>
  <c r="G68" i="41" s="1"/>
  <c r="F68" i="41"/>
  <c r="G56" i="10"/>
  <c r="G64" i="10" s="1"/>
  <c r="G54" i="40"/>
  <c r="E114" i="40"/>
  <c r="F114" i="40"/>
  <c r="G53" i="40"/>
  <c r="G46" i="40"/>
  <c r="E120" i="24"/>
  <c r="G65" i="24"/>
  <c r="G32" i="24"/>
  <c r="F75" i="24"/>
  <c r="G75" i="24"/>
  <c r="G35" i="24"/>
  <c r="G51" i="29"/>
  <c r="G55" i="29"/>
  <c r="E115" i="29"/>
  <c r="G67" i="29"/>
  <c r="G59" i="29"/>
  <c r="G92" i="29"/>
  <c r="G93" i="29" s="1"/>
  <c r="G32" i="29"/>
  <c r="E119" i="14"/>
  <c r="G17" i="14"/>
  <c r="G57" i="14"/>
  <c r="F75" i="14"/>
  <c r="G75" i="14"/>
  <c r="G52" i="14"/>
  <c r="F115" i="14"/>
  <c r="G16" i="14"/>
  <c r="G59" i="14"/>
  <c r="G67" i="47"/>
  <c r="G32" i="47"/>
  <c r="F31" i="47"/>
  <c r="F38" i="47" s="1"/>
  <c r="G58" i="47"/>
  <c r="E120" i="47"/>
  <c r="G35" i="47"/>
  <c r="G16" i="39"/>
  <c r="E114" i="39"/>
  <c r="F114" i="39"/>
  <c r="G53" i="39"/>
  <c r="E110" i="39"/>
  <c r="E68" i="39"/>
  <c r="F29" i="39"/>
  <c r="G54" i="39"/>
  <c r="F80" i="52"/>
  <c r="E83" i="52"/>
  <c r="E84" i="52" s="1"/>
  <c r="F115" i="52"/>
  <c r="G75" i="52"/>
  <c r="F75" i="52"/>
  <c r="F68" i="11"/>
  <c r="G60" i="11"/>
  <c r="G68" i="11" s="1"/>
  <c r="F110" i="11"/>
  <c r="G110" i="11" s="1"/>
  <c r="G114" i="37"/>
  <c r="G16" i="10"/>
  <c r="G39" i="57"/>
  <c r="G35" i="57"/>
  <c r="G13" i="57"/>
  <c r="F75" i="57"/>
  <c r="G75" i="57"/>
  <c r="F75" i="62"/>
  <c r="G75" i="62"/>
  <c r="G93" i="62"/>
  <c r="G32" i="62"/>
  <c r="F29" i="20"/>
  <c r="G54" i="20"/>
  <c r="G115" i="11"/>
  <c r="G13" i="10"/>
  <c r="E115" i="13"/>
  <c r="G55" i="13"/>
  <c r="E110" i="13"/>
  <c r="E68" i="13"/>
  <c r="G54" i="13"/>
  <c r="G57" i="13"/>
  <c r="G34" i="13"/>
  <c r="G51" i="23"/>
  <c r="G54" i="23"/>
  <c r="F31" i="23"/>
  <c r="F38" i="23" s="1"/>
  <c r="G66" i="23"/>
  <c r="F22" i="50"/>
  <c r="G41" i="50"/>
  <c r="F110" i="50"/>
  <c r="G110" i="50" s="1"/>
  <c r="G60" i="50"/>
  <c r="G68" i="50" s="1"/>
  <c r="F68" i="50"/>
  <c r="G80" i="50"/>
  <c r="G83" i="50" s="1"/>
  <c r="G84" i="50" s="1"/>
  <c r="F83" i="50"/>
  <c r="F84" i="50" s="1"/>
  <c r="G54" i="58"/>
  <c r="G66" i="58"/>
  <c r="E119" i="58"/>
  <c r="G17" i="58"/>
  <c r="E83" i="58"/>
  <c r="E84" i="58" s="1"/>
  <c r="F80" i="58"/>
  <c r="E110" i="58"/>
  <c r="E68" i="58"/>
  <c r="E120" i="58"/>
  <c r="G35" i="58"/>
  <c r="F31" i="7"/>
  <c r="F38" i="7" s="1"/>
  <c r="G75" i="7"/>
  <c r="F75" i="7"/>
  <c r="G27" i="7"/>
  <c r="E115" i="7"/>
  <c r="G55" i="7"/>
  <c r="G92" i="7"/>
  <c r="G93" i="7" s="1"/>
  <c r="G53" i="7"/>
  <c r="E114" i="7"/>
  <c r="F114" i="7"/>
  <c r="G52" i="7"/>
  <c r="G17" i="34"/>
  <c r="E119" i="34"/>
  <c r="E115" i="34"/>
  <c r="G55" i="34"/>
  <c r="G48" i="34"/>
  <c r="F115" i="34"/>
  <c r="G46" i="34"/>
  <c r="G13" i="6"/>
  <c r="F110" i="6"/>
  <c r="G110" i="6" s="1"/>
  <c r="F68" i="6"/>
  <c r="G60" i="6"/>
  <c r="G68" i="6" s="1"/>
  <c r="E115" i="54"/>
  <c r="G55" i="54"/>
  <c r="G115" i="54" s="1"/>
  <c r="G16" i="54"/>
  <c r="G40" i="54"/>
  <c r="G51" i="54"/>
  <c r="G27" i="54"/>
  <c r="G39" i="54"/>
  <c r="G67" i="54"/>
  <c r="G59" i="60"/>
  <c r="E68" i="60"/>
  <c r="E110" i="60"/>
  <c r="E115" i="60"/>
  <c r="G55" i="60"/>
  <c r="G58" i="60"/>
  <c r="E119" i="60"/>
  <c r="G119" i="60" s="1"/>
  <c r="G17" i="60"/>
  <c r="G57" i="60"/>
  <c r="F120" i="17"/>
  <c r="G80" i="17"/>
  <c r="G83" i="17" s="1"/>
  <c r="G84" i="17" s="1"/>
  <c r="F83" i="17"/>
  <c r="F84" i="17" s="1"/>
  <c r="G115" i="18"/>
  <c r="G120" i="11"/>
  <c r="G42" i="11"/>
  <c r="F68" i="10"/>
  <c r="F110" i="10"/>
  <c r="G110" i="10" s="1"/>
  <c r="G60" i="10"/>
  <c r="G68" i="10" s="1"/>
  <c r="G54" i="55"/>
  <c r="G66" i="55"/>
  <c r="G39" i="55"/>
  <c r="G58" i="55"/>
  <c r="G48" i="55"/>
  <c r="E115" i="55"/>
  <c r="G55" i="55"/>
  <c r="G107" i="55"/>
  <c r="F114" i="8"/>
  <c r="E114" i="8"/>
  <c r="G53" i="8"/>
  <c r="G52" i="8"/>
  <c r="G16" i="8"/>
  <c r="G59" i="8"/>
  <c r="G92" i="8"/>
  <c r="G93" i="8" s="1"/>
  <c r="G48" i="8"/>
  <c r="G54" i="8"/>
  <c r="F29" i="8"/>
  <c r="G120" i="50"/>
  <c r="G42" i="50"/>
  <c r="E119" i="15"/>
  <c r="G119" i="15" s="1"/>
  <c r="G17" i="15"/>
  <c r="G62" i="15"/>
  <c r="G48" i="15"/>
  <c r="E115" i="15"/>
  <c r="G55" i="15"/>
  <c r="G107" i="15"/>
  <c r="F120" i="56"/>
  <c r="G42" i="37"/>
  <c r="G120" i="37"/>
  <c r="G57" i="61"/>
  <c r="F114" i="61"/>
  <c r="E114" i="61"/>
  <c r="G53" i="61"/>
  <c r="G114" i="61" s="1"/>
  <c r="G52" i="61"/>
  <c r="G51" i="61"/>
  <c r="G92" i="30"/>
  <c r="G93" i="30" s="1"/>
  <c r="G51" i="30"/>
  <c r="F29" i="30"/>
  <c r="G32" i="25"/>
  <c r="F75" i="25"/>
  <c r="G75" i="25"/>
  <c r="G55" i="51"/>
  <c r="G115" i="51" s="1"/>
  <c r="E115" i="51"/>
  <c r="F114" i="44"/>
  <c r="E114" i="44"/>
  <c r="G53" i="44"/>
  <c r="F114" i="27"/>
  <c r="E114" i="27"/>
  <c r="G53" i="27"/>
  <c r="G114" i="27" s="1"/>
  <c r="G32" i="27"/>
  <c r="F31" i="42"/>
  <c r="F38" i="42" s="1"/>
  <c r="G46" i="49"/>
  <c r="E120" i="9"/>
  <c r="E119" i="38"/>
  <c r="G119" i="38" s="1"/>
  <c r="G17" i="38"/>
  <c r="F75" i="38"/>
  <c r="G75" i="38"/>
  <c r="G16" i="12"/>
  <c r="E120" i="28"/>
  <c r="G67" i="28"/>
  <c r="G16" i="35"/>
  <c r="E83" i="26"/>
  <c r="E84" i="26" s="1"/>
  <c r="F80" i="26"/>
  <c r="E120" i="26"/>
  <c r="G42" i="18"/>
  <c r="G120" i="18"/>
  <c r="E110" i="45"/>
  <c r="E68" i="45"/>
  <c r="G46" i="48"/>
  <c r="E112" i="53"/>
  <c r="E113" i="53"/>
  <c r="F120" i="32"/>
  <c r="G75" i="59"/>
  <c r="F75" i="59"/>
  <c r="E114" i="59"/>
  <c r="G53" i="59"/>
  <c r="G114" i="59" s="1"/>
  <c r="F114" i="59"/>
  <c r="F75" i="4"/>
  <c r="G75" i="4"/>
  <c r="F22" i="6"/>
  <c r="G41" i="6"/>
  <c r="G13" i="33"/>
  <c r="G110" i="18"/>
  <c r="F83" i="41"/>
  <c r="F84" i="41" s="1"/>
  <c r="G80" i="41"/>
  <c r="G83" i="41" s="1"/>
  <c r="G84" i="41" s="1"/>
  <c r="E114" i="29"/>
  <c r="G53" i="29"/>
  <c r="F114" i="29"/>
  <c r="G62" i="14"/>
  <c r="F75" i="47"/>
  <c r="G75" i="47"/>
  <c r="G66" i="47"/>
  <c r="G32" i="39"/>
  <c r="G17" i="39"/>
  <c r="E119" i="39"/>
  <c r="G119" i="39" s="1"/>
  <c r="E83" i="57"/>
  <c r="E84" i="57" s="1"/>
  <c r="F80" i="57"/>
  <c r="F114" i="20"/>
  <c r="E114" i="20"/>
  <c r="G53" i="20"/>
  <c r="G114" i="20" s="1"/>
  <c r="G32" i="20"/>
  <c r="E119" i="20"/>
  <c r="G17" i="20"/>
  <c r="E119" i="13"/>
  <c r="G17" i="13"/>
  <c r="E110" i="23"/>
  <c r="E68" i="23"/>
  <c r="G53" i="23"/>
  <c r="G114" i="23" s="1"/>
  <c r="F114" i="23"/>
  <c r="E114" i="23"/>
  <c r="F29" i="23"/>
  <c r="G55" i="58"/>
  <c r="E115" i="58"/>
  <c r="G32" i="58"/>
  <c r="G54" i="7"/>
  <c r="G63" i="34"/>
  <c r="F31" i="34"/>
  <c r="F38" i="34" s="1"/>
  <c r="G75" i="55"/>
  <c r="F75" i="55"/>
  <c r="E119" i="55"/>
  <c r="G17" i="55"/>
  <c r="F80" i="8"/>
  <c r="E83" i="8"/>
  <c r="E84" i="8" s="1"/>
  <c r="G56" i="50"/>
  <c r="G64" i="50" s="1"/>
  <c r="E83" i="15"/>
  <c r="E84" i="15" s="1"/>
  <c r="F80" i="15"/>
  <c r="E110" i="15"/>
  <c r="E68" i="15"/>
  <c r="E120" i="15"/>
  <c r="G16" i="15"/>
  <c r="E115" i="61"/>
  <c r="G55" i="61"/>
  <c r="E120" i="30"/>
  <c r="G55" i="30"/>
  <c r="E115" i="30"/>
  <c r="F22" i="53"/>
  <c r="G41" i="53"/>
  <c r="G20" i="32"/>
  <c r="F31" i="25"/>
  <c r="F38" i="25" s="1"/>
  <c r="G48" i="25"/>
  <c r="E115" i="25"/>
  <c r="G55" i="25"/>
  <c r="G115" i="25" s="1"/>
  <c r="G107" i="25"/>
  <c r="E119" i="25"/>
  <c r="G17" i="25"/>
  <c r="G92" i="51"/>
  <c r="G93" i="51" s="1"/>
  <c r="G54" i="51"/>
  <c r="G32" i="51"/>
  <c r="E119" i="51"/>
  <c r="G17" i="51"/>
  <c r="F75" i="51"/>
  <c r="G75" i="51"/>
  <c r="G40" i="44"/>
  <c r="G51" i="44"/>
  <c r="G17" i="44"/>
  <c r="E119" i="44"/>
  <c r="G16" i="6"/>
  <c r="F31" i="21"/>
  <c r="G51" i="21"/>
  <c r="G32" i="21"/>
  <c r="F114" i="21"/>
  <c r="E114" i="21"/>
  <c r="G53" i="21"/>
  <c r="G114" i="21" s="1"/>
  <c r="F29" i="21"/>
  <c r="G40" i="21"/>
  <c r="F38" i="21"/>
  <c r="F80" i="36"/>
  <c r="E83" i="36"/>
  <c r="E84" i="36" s="1"/>
  <c r="G63" i="36"/>
  <c r="F115" i="36"/>
  <c r="E115" i="36"/>
  <c r="G55" i="36"/>
  <c r="G67" i="36"/>
  <c r="G57" i="36"/>
  <c r="G56" i="56"/>
  <c r="G64" i="56" s="1"/>
  <c r="G16" i="11"/>
  <c r="F115" i="27"/>
  <c r="E83" i="27"/>
  <c r="E84" i="27" s="1"/>
  <c r="F80" i="27"/>
  <c r="G57" i="27"/>
  <c r="F119" i="27"/>
  <c r="E115" i="27"/>
  <c r="G55" i="27"/>
  <c r="G115" i="27" s="1"/>
  <c r="G66" i="27"/>
  <c r="G62" i="27"/>
  <c r="E119" i="42"/>
  <c r="G17" i="42"/>
  <c r="G58" i="42"/>
  <c r="G92" i="42"/>
  <c r="G93" i="42" s="1"/>
  <c r="F75" i="42"/>
  <c r="G75" i="42"/>
  <c r="F80" i="42"/>
  <c r="E83" i="42"/>
  <c r="E84" i="42" s="1"/>
  <c r="G62" i="42"/>
  <c r="G27" i="42"/>
  <c r="G48" i="42"/>
  <c r="G55" i="42"/>
  <c r="G115" i="42" s="1"/>
  <c r="E115" i="42"/>
  <c r="G54" i="16"/>
  <c r="G39" i="16"/>
  <c r="G92" i="16"/>
  <c r="G93" i="16" s="1"/>
  <c r="F114" i="16"/>
  <c r="E114" i="16"/>
  <c r="G53" i="16"/>
  <c r="G13" i="16"/>
  <c r="G58" i="16"/>
  <c r="G27" i="16"/>
  <c r="G17" i="16"/>
  <c r="E119" i="16"/>
  <c r="G48" i="16"/>
  <c r="E115" i="16"/>
  <c r="G55" i="16"/>
  <c r="G115" i="16" s="1"/>
  <c r="G107" i="16"/>
  <c r="G92" i="49"/>
  <c r="G93" i="49" s="1"/>
  <c r="G57" i="49"/>
  <c r="E119" i="49"/>
  <c r="G119" i="49" s="1"/>
  <c r="G17" i="49"/>
  <c r="G35" i="49"/>
  <c r="E120" i="49"/>
  <c r="F80" i="49"/>
  <c r="E83" i="49"/>
  <c r="E84" i="49" s="1"/>
  <c r="F115" i="49"/>
  <c r="G16" i="49"/>
  <c r="G59" i="49"/>
  <c r="F29" i="49"/>
  <c r="G39" i="9"/>
  <c r="G52" i="9"/>
  <c r="G46" i="9"/>
  <c r="G34" i="9"/>
  <c r="F115" i="9"/>
  <c r="G58" i="9"/>
  <c r="G17" i="9"/>
  <c r="E119" i="9"/>
  <c r="G119" i="9" s="1"/>
  <c r="G48" i="22"/>
  <c r="G39" i="22"/>
  <c r="G55" i="22"/>
  <c r="E115" i="22"/>
  <c r="G75" i="22"/>
  <c r="F75" i="22"/>
  <c r="G67" i="22"/>
  <c r="G65" i="22"/>
  <c r="G59" i="38"/>
  <c r="G54" i="38"/>
  <c r="E115" i="38"/>
  <c r="G55" i="38"/>
  <c r="G67" i="38"/>
  <c r="G65" i="38"/>
  <c r="G27" i="38"/>
  <c r="G56" i="37"/>
  <c r="G64" i="37" s="1"/>
  <c r="F80" i="12"/>
  <c r="E83" i="12"/>
  <c r="E84" i="12" s="1"/>
  <c r="G51" i="12"/>
  <c r="G75" i="12"/>
  <c r="F75" i="12"/>
  <c r="E110" i="12"/>
  <c r="E68" i="12"/>
  <c r="F31" i="12"/>
  <c r="F38" i="12" s="1"/>
  <c r="G66" i="12"/>
  <c r="G13" i="12"/>
  <c r="G65" i="28"/>
  <c r="G52" i="28"/>
  <c r="G63" i="28"/>
  <c r="F119" i="28"/>
  <c r="E115" i="28"/>
  <c r="G55" i="28"/>
  <c r="G66" i="28"/>
  <c r="F29" i="28"/>
  <c r="G58" i="28"/>
  <c r="E119" i="28"/>
  <c r="G17" i="28"/>
  <c r="G65" i="35"/>
  <c r="E68" i="35"/>
  <c r="E110" i="35"/>
  <c r="G75" i="35"/>
  <c r="F75" i="35"/>
  <c r="G40" i="35"/>
  <c r="F119" i="35"/>
  <c r="G52" i="35"/>
  <c r="G63" i="35"/>
  <c r="G39" i="35"/>
  <c r="G92" i="35"/>
  <c r="G93" i="35" s="1"/>
  <c r="F114" i="35"/>
  <c r="E114" i="35"/>
  <c r="G53" i="35"/>
  <c r="G114" i="35" s="1"/>
  <c r="G115" i="53"/>
  <c r="G13" i="53"/>
  <c r="E83" i="19"/>
  <c r="E84" i="19" s="1"/>
  <c r="F80" i="19"/>
  <c r="G46" i="19"/>
  <c r="F115" i="19"/>
  <c r="G59" i="19"/>
  <c r="G34" i="19"/>
  <c r="G75" i="26"/>
  <c r="F75" i="26"/>
  <c r="G46" i="26"/>
  <c r="G52" i="26"/>
  <c r="G13" i="26"/>
  <c r="F115" i="26"/>
  <c r="G16" i="26"/>
  <c r="G59" i="26"/>
  <c r="G34" i="26"/>
  <c r="G56" i="17"/>
  <c r="G64" i="17" s="1"/>
  <c r="G41" i="18"/>
  <c r="F22" i="18"/>
  <c r="F83" i="37"/>
  <c r="F84" i="37" s="1"/>
  <c r="G80" i="37"/>
  <c r="G83" i="37" s="1"/>
  <c r="G84" i="37" s="1"/>
  <c r="F22" i="37"/>
  <c r="G41" i="37"/>
  <c r="F75" i="45"/>
  <c r="G75" i="45"/>
  <c r="G52" i="45"/>
  <c r="F119" i="45"/>
  <c r="G32" i="45"/>
  <c r="F80" i="45"/>
  <c r="E83" i="45"/>
  <c r="E84" i="45" s="1"/>
  <c r="G34" i="45"/>
  <c r="G39" i="45"/>
  <c r="G92" i="45"/>
  <c r="G93" i="45" s="1"/>
  <c r="F114" i="45"/>
  <c r="E114" i="45"/>
  <c r="G53" i="45"/>
  <c r="G114" i="45" s="1"/>
  <c r="E110" i="31"/>
  <c r="E68" i="31"/>
  <c r="G40" i="31"/>
  <c r="G52" i="31"/>
  <c r="G39" i="31"/>
  <c r="G57" i="31"/>
  <c r="G13" i="31"/>
  <c r="F119" i="31"/>
  <c r="G46" i="31"/>
  <c r="G51" i="31"/>
  <c r="G27" i="31"/>
  <c r="G65" i="48"/>
  <c r="G40" i="48"/>
  <c r="G54" i="48"/>
  <c r="F115" i="48"/>
  <c r="G59" i="48"/>
  <c r="G34" i="48"/>
  <c r="F120" i="53"/>
  <c r="E112" i="32"/>
  <c r="G35" i="59"/>
  <c r="F115" i="59"/>
  <c r="G65" i="59"/>
  <c r="G107" i="59"/>
  <c r="G66" i="59"/>
  <c r="G27" i="59"/>
  <c r="F80" i="43"/>
  <c r="E83" i="43"/>
  <c r="E84" i="43" s="1"/>
  <c r="G17" i="43"/>
  <c r="E119" i="43"/>
  <c r="G57" i="43"/>
  <c r="F115" i="43"/>
  <c r="G16" i="43"/>
  <c r="G59" i="43"/>
  <c r="E115" i="4"/>
  <c r="G55" i="4"/>
  <c r="G52" i="4"/>
  <c r="F115" i="4"/>
  <c r="G56" i="6"/>
  <c r="G64" i="6" s="1"/>
  <c r="G107" i="33"/>
  <c r="F80" i="33"/>
  <c r="E83" i="33"/>
  <c r="E84" i="33" s="1"/>
  <c r="G92" i="33"/>
  <c r="G93" i="33" s="1"/>
  <c r="F75" i="33"/>
  <c r="G75" i="33"/>
  <c r="G67" i="33"/>
  <c r="F31" i="46"/>
  <c r="F38" i="46" s="1"/>
  <c r="G35" i="46"/>
  <c r="G48" i="46"/>
  <c r="G52" i="46"/>
  <c r="F115" i="46"/>
  <c r="G75" i="46"/>
  <c r="F75" i="46"/>
  <c r="G67" i="46"/>
  <c r="G16" i="17"/>
  <c r="G56" i="11"/>
  <c r="G64" i="11" s="1"/>
  <c r="G52" i="40"/>
  <c r="E119" i="40"/>
  <c r="G17" i="40"/>
  <c r="G40" i="40"/>
  <c r="F75" i="40"/>
  <c r="G75" i="40"/>
  <c r="G27" i="40"/>
  <c r="G32" i="40"/>
  <c r="G63" i="40"/>
  <c r="F80" i="24"/>
  <c r="E83" i="24"/>
  <c r="E84" i="24" s="1"/>
  <c r="G27" i="24"/>
  <c r="F115" i="24"/>
  <c r="G39" i="24"/>
  <c r="G92" i="24"/>
  <c r="G93" i="24" s="1"/>
  <c r="F114" i="24"/>
  <c r="E114" i="24"/>
  <c r="G53" i="24"/>
  <c r="G114" i="24" s="1"/>
  <c r="G63" i="24"/>
  <c r="G48" i="29"/>
  <c r="F115" i="29"/>
  <c r="G46" i="29"/>
  <c r="G54" i="29"/>
  <c r="G66" i="29"/>
  <c r="E119" i="29"/>
  <c r="G17" i="29"/>
  <c r="E83" i="29"/>
  <c r="E84" i="29" s="1"/>
  <c r="F80" i="29"/>
  <c r="E110" i="29"/>
  <c r="E68" i="29"/>
  <c r="E120" i="29"/>
  <c r="G35" i="29"/>
  <c r="G67" i="14"/>
  <c r="G39" i="14"/>
  <c r="G92" i="14"/>
  <c r="G93" i="14" s="1"/>
  <c r="F114" i="14"/>
  <c r="E114" i="14"/>
  <c r="G53" i="14"/>
  <c r="G54" i="14"/>
  <c r="G65" i="14"/>
  <c r="G48" i="14"/>
  <c r="E115" i="14"/>
  <c r="G55" i="14"/>
  <c r="G107" i="14"/>
  <c r="E115" i="47"/>
  <c r="G55" i="47"/>
  <c r="G115" i="47" s="1"/>
  <c r="G51" i="47"/>
  <c r="G27" i="47"/>
  <c r="G13" i="47"/>
  <c r="F31" i="39"/>
  <c r="F38" i="39" s="1"/>
  <c r="E120" i="39"/>
  <c r="G51" i="39"/>
  <c r="G57" i="39"/>
  <c r="G75" i="39"/>
  <c r="F75" i="39"/>
  <c r="G67" i="39"/>
  <c r="G67" i="52"/>
  <c r="G65" i="52"/>
  <c r="G59" i="52"/>
  <c r="G63" i="52"/>
  <c r="G46" i="52"/>
  <c r="G16" i="37"/>
  <c r="G32" i="57"/>
  <c r="F31" i="57"/>
  <c r="F38" i="57" s="1"/>
  <c r="G46" i="57"/>
  <c r="E120" i="57"/>
  <c r="G62" i="57"/>
  <c r="G66" i="62"/>
  <c r="G46" i="62"/>
  <c r="F80" i="62"/>
  <c r="E83" i="62"/>
  <c r="E84" i="62" s="1"/>
  <c r="E110" i="62"/>
  <c r="E68" i="62"/>
  <c r="E120" i="62"/>
  <c r="G35" i="62"/>
  <c r="F115" i="62"/>
  <c r="G59" i="62"/>
  <c r="G34" i="62"/>
  <c r="F29" i="62"/>
  <c r="F115" i="20"/>
  <c r="G65" i="20"/>
  <c r="F75" i="20"/>
  <c r="G75" i="20"/>
  <c r="G67" i="20"/>
  <c r="G41" i="56"/>
  <c r="F22" i="56"/>
  <c r="G20" i="41"/>
  <c r="G41" i="41"/>
  <c r="F29" i="13"/>
  <c r="G51" i="13"/>
  <c r="E83" i="13"/>
  <c r="E84" i="13" s="1"/>
  <c r="F80" i="13"/>
  <c r="F75" i="13"/>
  <c r="G75" i="13"/>
  <c r="G39" i="13"/>
  <c r="G92" i="13"/>
  <c r="G93" i="13" s="1"/>
  <c r="F114" i="13"/>
  <c r="G53" i="13"/>
  <c r="G114" i="13" s="1"/>
  <c r="E114" i="13"/>
  <c r="G13" i="13"/>
  <c r="G32" i="23"/>
  <c r="F75" i="23"/>
  <c r="G75" i="23"/>
  <c r="G46" i="23"/>
  <c r="G114" i="32"/>
  <c r="G60" i="32"/>
  <c r="G68" i="32" s="1"/>
  <c r="F68" i="32"/>
  <c r="F110" i="32"/>
  <c r="G110" i="32" s="1"/>
  <c r="G16" i="50"/>
  <c r="F31" i="58"/>
  <c r="F38" i="58" s="1"/>
  <c r="G34" i="58"/>
  <c r="G58" i="58"/>
  <c r="F29" i="58"/>
  <c r="G32" i="7"/>
  <c r="F80" i="7"/>
  <c r="E83" i="7"/>
  <c r="E84" i="7" s="1"/>
  <c r="G51" i="7"/>
  <c r="G65" i="7"/>
  <c r="G51" i="34"/>
  <c r="F29" i="34"/>
  <c r="G32" i="34"/>
  <c r="G59" i="34"/>
  <c r="G57" i="34"/>
  <c r="F120" i="6"/>
  <c r="G48" i="54"/>
  <c r="G107" i="54"/>
  <c r="G92" i="54"/>
  <c r="G93" i="54" s="1"/>
  <c r="F115" i="54"/>
  <c r="G32" i="54"/>
  <c r="G59" i="54"/>
  <c r="F114" i="54"/>
  <c r="G53" i="54"/>
  <c r="E114" i="54"/>
  <c r="E120" i="60"/>
  <c r="G65" i="60"/>
  <c r="G51" i="60"/>
  <c r="G32" i="60"/>
  <c r="G54" i="60"/>
  <c r="G39" i="60"/>
  <c r="G92" i="60"/>
  <c r="G93" i="60" s="1"/>
  <c r="G53" i="60"/>
  <c r="G114" i="60" s="1"/>
  <c r="F114" i="60"/>
  <c r="E114" i="60"/>
  <c r="G13" i="60"/>
  <c r="F29" i="60"/>
  <c r="G120" i="17"/>
  <c r="G42" i="17"/>
  <c r="G13" i="56"/>
  <c r="G56" i="18"/>
  <c r="G64" i="18" s="1"/>
  <c r="F83" i="18"/>
  <c r="F84" i="18" s="1"/>
  <c r="G80" i="18"/>
  <c r="G83" i="18" s="1"/>
  <c r="G84" i="18" s="1"/>
  <c r="E113" i="11"/>
  <c r="E112" i="11"/>
  <c r="G53" i="55"/>
  <c r="F114" i="55"/>
  <c r="E114" i="55"/>
  <c r="G51" i="55"/>
  <c r="F29" i="55"/>
  <c r="G35" i="8"/>
  <c r="E115" i="8"/>
  <c r="G55" i="8"/>
  <c r="G57" i="8"/>
  <c r="F75" i="8"/>
  <c r="G75" i="8"/>
  <c r="G115" i="32"/>
  <c r="E112" i="50"/>
  <c r="E113" i="50"/>
  <c r="G52" i="15"/>
  <c r="G51" i="15"/>
  <c r="G42" i="56"/>
  <c r="G120" i="56"/>
  <c r="F120" i="37"/>
  <c r="G58" i="61"/>
  <c r="G32" i="61"/>
  <c r="G63" i="61"/>
  <c r="F31" i="30"/>
  <c r="F38" i="30" s="1"/>
  <c r="G46" i="30"/>
  <c r="F80" i="30"/>
  <c r="E83" i="30"/>
  <c r="E84" i="30" s="1"/>
  <c r="E119" i="30"/>
  <c r="G119" i="30" s="1"/>
  <c r="G17" i="30"/>
  <c r="G66" i="30"/>
  <c r="G57" i="30"/>
  <c r="G32" i="30"/>
  <c r="G63" i="30"/>
  <c r="G67" i="51"/>
  <c r="E120" i="36"/>
  <c r="F31" i="36"/>
  <c r="F38" i="36" s="1"/>
  <c r="E120" i="27"/>
  <c r="E114" i="42"/>
  <c r="G53" i="42"/>
  <c r="G114" i="42" s="1"/>
  <c r="F114" i="42"/>
  <c r="G32" i="16"/>
  <c r="G75" i="9"/>
  <c r="F75" i="9"/>
  <c r="G17" i="22"/>
  <c r="E119" i="22"/>
  <c r="G92" i="38"/>
  <c r="G93" i="38" s="1"/>
  <c r="G120" i="10"/>
  <c r="G42" i="10"/>
  <c r="G17" i="12"/>
  <c r="E119" i="12"/>
  <c r="F75" i="28"/>
  <c r="G75" i="28"/>
  <c r="E114" i="19"/>
  <c r="G53" i="19"/>
  <c r="G114" i="19" s="1"/>
  <c r="F114" i="19"/>
  <c r="F114" i="26"/>
  <c r="E114" i="26"/>
  <c r="G53" i="26"/>
  <c r="G114" i="26" s="1"/>
  <c r="E114" i="31"/>
  <c r="G53" i="31"/>
  <c r="G114" i="31" s="1"/>
  <c r="F114" i="31"/>
  <c r="E119" i="31"/>
  <c r="G17" i="31"/>
  <c r="F114" i="48"/>
  <c r="E114" i="48"/>
  <c r="G53" i="48"/>
  <c r="G60" i="53"/>
  <c r="G68" i="53" s="1"/>
  <c r="F110" i="53"/>
  <c r="G110" i="53" s="1"/>
  <c r="F68" i="53"/>
  <c r="E120" i="4"/>
  <c r="E119" i="33"/>
  <c r="G119" i="33" s="1"/>
  <c r="G17" i="33"/>
  <c r="F114" i="46"/>
  <c r="E114" i="46"/>
  <c r="G53" i="46"/>
  <c r="G114" i="46" s="1"/>
  <c r="G17" i="46"/>
  <c r="E119" i="46"/>
  <c r="G119" i="46" s="1"/>
  <c r="F83" i="56"/>
  <c r="F84" i="56" s="1"/>
  <c r="G80" i="56"/>
  <c r="G83" i="56" s="1"/>
  <c r="G84" i="56" s="1"/>
  <c r="G42" i="41"/>
  <c r="G120" i="41"/>
  <c r="G67" i="40"/>
  <c r="E115" i="40"/>
  <c r="G55" i="40"/>
  <c r="E68" i="24"/>
  <c r="E110" i="24"/>
  <c r="G13" i="24"/>
  <c r="G32" i="14"/>
  <c r="F114" i="47"/>
  <c r="E114" i="47"/>
  <c r="G53" i="47"/>
  <c r="G54" i="47"/>
  <c r="F80" i="39"/>
  <c r="E83" i="39"/>
  <c r="E84" i="39" s="1"/>
  <c r="G32" i="52"/>
  <c r="E120" i="52"/>
  <c r="E119" i="62"/>
  <c r="G17" i="62"/>
  <c r="G51" i="62"/>
  <c r="F83" i="6"/>
  <c r="F84" i="6" s="1"/>
  <c r="G80" i="6"/>
  <c r="G83" i="6" s="1"/>
  <c r="G84" i="6" s="1"/>
  <c r="E83" i="23"/>
  <c r="E84" i="23" s="1"/>
  <c r="F80" i="23"/>
  <c r="G75" i="34"/>
  <c r="F75" i="34"/>
  <c r="E110" i="34"/>
  <c r="E68" i="34"/>
  <c r="G92" i="25"/>
  <c r="G93" i="25" s="1"/>
  <c r="G53" i="25"/>
  <c r="G114" i="25" s="1"/>
  <c r="F114" i="25"/>
  <c r="E114" i="25"/>
  <c r="G39" i="25"/>
  <c r="G51" i="25"/>
  <c r="G40" i="25"/>
  <c r="F29" i="25"/>
  <c r="G66" i="51"/>
  <c r="F31" i="51"/>
  <c r="F38" i="51" s="1"/>
  <c r="E115" i="44"/>
  <c r="G55" i="44"/>
  <c r="G115" i="44" s="1"/>
  <c r="G75" i="44"/>
  <c r="F75" i="44"/>
  <c r="G46" i="44"/>
  <c r="G58" i="44"/>
  <c r="F29" i="44"/>
  <c r="G59" i="21"/>
  <c r="G52" i="21"/>
  <c r="F75" i="21"/>
  <c r="G75" i="21"/>
  <c r="G32" i="36"/>
  <c r="G35" i="36"/>
  <c r="G92" i="36"/>
  <c r="G93" i="36" s="1"/>
  <c r="G53" i="36"/>
  <c r="G114" i="36" s="1"/>
  <c r="F114" i="36"/>
  <c r="E114" i="36"/>
  <c r="F29" i="36"/>
  <c r="F110" i="17"/>
  <c r="G110" i="17" s="1"/>
  <c r="F68" i="17"/>
  <c r="G60" i="17"/>
  <c r="G68" i="17" s="1"/>
  <c r="F22" i="11"/>
  <c r="G41" i="11"/>
  <c r="G34" i="27"/>
  <c r="G52" i="27"/>
  <c r="G58" i="27"/>
  <c r="G17" i="27"/>
  <c r="E119" i="27"/>
  <c r="G13" i="42"/>
  <c r="G66" i="42"/>
  <c r="E120" i="42"/>
  <c r="G51" i="42"/>
  <c r="F31" i="16"/>
  <c r="F38" i="16" s="1"/>
  <c r="G66" i="16"/>
  <c r="G51" i="16"/>
  <c r="G66" i="49"/>
  <c r="E110" i="49"/>
  <c r="E68" i="49"/>
  <c r="G67" i="49"/>
  <c r="G48" i="49"/>
  <c r="E115" i="49"/>
  <c r="G55" i="49"/>
  <c r="G115" i="49" s="1"/>
  <c r="G13" i="49"/>
  <c r="F31" i="9"/>
  <c r="F38" i="9" s="1"/>
  <c r="E115" i="9"/>
  <c r="G55" i="9"/>
  <c r="G115" i="9" s="1"/>
  <c r="G27" i="9"/>
  <c r="G54" i="9"/>
  <c r="G57" i="22"/>
  <c r="G32" i="22"/>
  <c r="G34" i="22"/>
  <c r="G62" i="22"/>
  <c r="F80" i="22"/>
  <c r="E83" i="22"/>
  <c r="E84" i="22" s="1"/>
  <c r="E68" i="22"/>
  <c r="E110" i="22"/>
  <c r="E120" i="22"/>
  <c r="G34" i="38"/>
  <c r="G32" i="38"/>
  <c r="F115" i="38"/>
  <c r="G46" i="38"/>
  <c r="E83" i="38"/>
  <c r="E84" i="38" s="1"/>
  <c r="F80" i="38"/>
  <c r="E68" i="38"/>
  <c r="E110" i="38"/>
  <c r="E120" i="38"/>
  <c r="G80" i="11"/>
  <c r="G83" i="11" s="1"/>
  <c r="G84" i="11" s="1"/>
  <c r="F83" i="11"/>
  <c r="F84" i="11" s="1"/>
  <c r="F120" i="10"/>
  <c r="G80" i="10"/>
  <c r="G83" i="10" s="1"/>
  <c r="G84" i="10" s="1"/>
  <c r="F83" i="10"/>
  <c r="F84" i="10" s="1"/>
  <c r="E120" i="12"/>
  <c r="G32" i="12"/>
  <c r="G39" i="28"/>
  <c r="E114" i="28"/>
  <c r="F114" i="28"/>
  <c r="G53" i="28"/>
  <c r="G114" i="28" s="1"/>
  <c r="G32" i="28"/>
  <c r="G40" i="28"/>
  <c r="E83" i="35"/>
  <c r="E84" i="35" s="1"/>
  <c r="F80" i="35"/>
  <c r="G59" i="35"/>
  <c r="G62" i="35"/>
  <c r="G32" i="35"/>
  <c r="E110" i="19"/>
  <c r="E68" i="19"/>
  <c r="G17" i="19"/>
  <c r="E119" i="19"/>
  <c r="G57" i="19"/>
  <c r="G55" i="19"/>
  <c r="E115" i="19"/>
  <c r="G107" i="19"/>
  <c r="G17" i="26"/>
  <c r="E119" i="26"/>
  <c r="G119" i="26" s="1"/>
  <c r="F29" i="26"/>
  <c r="G55" i="26"/>
  <c r="G115" i="26" s="1"/>
  <c r="E115" i="26"/>
  <c r="E113" i="18"/>
  <c r="F120" i="18"/>
  <c r="G63" i="45"/>
  <c r="E120" i="45"/>
  <c r="F115" i="45"/>
  <c r="G66" i="45"/>
  <c r="G13" i="45"/>
  <c r="F22" i="10"/>
  <c r="G41" i="10"/>
  <c r="E120" i="31"/>
  <c r="G92" i="31"/>
  <c r="G93" i="31" s="1"/>
  <c r="F75" i="31"/>
  <c r="G75" i="31"/>
  <c r="F29" i="31"/>
  <c r="G32" i="31"/>
  <c r="G63" i="31"/>
  <c r="G92" i="48"/>
  <c r="G93" i="48" s="1"/>
  <c r="G48" i="48"/>
  <c r="E115" i="48"/>
  <c r="G55" i="48"/>
  <c r="G120" i="53"/>
  <c r="G42" i="53"/>
  <c r="F83" i="53"/>
  <c r="F84" i="53" s="1"/>
  <c r="G80" i="53"/>
  <c r="G83" i="53" s="1"/>
  <c r="G84" i="53" s="1"/>
  <c r="G56" i="32"/>
  <c r="G64" i="32" s="1"/>
  <c r="G115" i="50"/>
  <c r="E110" i="59"/>
  <c r="E68" i="59"/>
  <c r="G48" i="59"/>
  <c r="F29" i="59"/>
  <c r="G63" i="59"/>
  <c r="G46" i="59"/>
  <c r="G54" i="43"/>
  <c r="G58" i="43"/>
  <c r="G46" i="43"/>
  <c r="G52" i="43"/>
  <c r="G62" i="43"/>
  <c r="G48" i="43"/>
  <c r="G55" i="43"/>
  <c r="E115" i="43"/>
  <c r="G107" i="43"/>
  <c r="F29" i="43"/>
  <c r="G57" i="4"/>
  <c r="G92" i="4"/>
  <c r="G93" i="4" s="1"/>
  <c r="G51" i="4"/>
  <c r="F80" i="4"/>
  <c r="E83" i="4"/>
  <c r="E84" i="4" s="1"/>
  <c r="G52" i="33"/>
  <c r="E120" i="33"/>
  <c r="F31" i="33"/>
  <c r="F38" i="33" s="1"/>
  <c r="E115" i="33"/>
  <c r="G55" i="33"/>
  <c r="F115" i="33"/>
  <c r="G62" i="33"/>
  <c r="F29" i="33"/>
  <c r="G39" i="46"/>
  <c r="G27" i="46"/>
  <c r="G62" i="46"/>
  <c r="F29" i="46"/>
  <c r="F120" i="41"/>
  <c r="E120" i="40"/>
  <c r="G35" i="40"/>
  <c r="E83" i="40"/>
  <c r="E84" i="40" s="1"/>
  <c r="F80" i="40"/>
  <c r="F115" i="40"/>
  <c r="G16" i="40"/>
  <c r="G59" i="40"/>
  <c r="G66" i="24"/>
  <c r="G48" i="24"/>
  <c r="E115" i="24"/>
  <c r="G55" i="24"/>
  <c r="G115" i="24" s="1"/>
  <c r="G58" i="24"/>
  <c r="E119" i="24"/>
  <c r="G17" i="24"/>
  <c r="F31" i="24"/>
  <c r="F38" i="24" s="1"/>
  <c r="G67" i="24"/>
  <c r="G34" i="24"/>
  <c r="G62" i="29"/>
  <c r="F75" i="29"/>
  <c r="G75" i="29"/>
  <c r="G58" i="29"/>
  <c r="F29" i="29"/>
  <c r="F31" i="14"/>
  <c r="F38" i="14" s="1"/>
  <c r="G40" i="14"/>
  <c r="F80" i="14"/>
  <c r="E83" i="14"/>
  <c r="E84" i="14" s="1"/>
  <c r="F119" i="14"/>
  <c r="E68" i="14"/>
  <c r="E110" i="14"/>
  <c r="E120" i="14"/>
  <c r="G51" i="14"/>
  <c r="E110" i="47"/>
  <c r="E68" i="47"/>
  <c r="F80" i="47"/>
  <c r="E83" i="47"/>
  <c r="E84" i="47" s="1"/>
  <c r="G92" i="47"/>
  <c r="G93" i="47" s="1"/>
  <c r="F115" i="47"/>
  <c r="G59" i="47"/>
  <c r="G52" i="47"/>
  <c r="G107" i="39"/>
  <c r="E115" i="39"/>
  <c r="G55" i="39"/>
  <c r="G52" i="39"/>
  <c r="G62" i="39"/>
  <c r="E110" i="52"/>
  <c r="E68" i="52"/>
  <c r="G17" i="52"/>
  <c r="E119" i="52"/>
  <c r="E115" i="52"/>
  <c r="G55" i="52"/>
  <c r="G115" i="52" s="1"/>
  <c r="G54" i="52"/>
  <c r="G48" i="52"/>
  <c r="G51" i="52"/>
  <c r="G57" i="57"/>
  <c r="E114" i="57"/>
  <c r="G53" i="57"/>
  <c r="G114" i="57" s="1"/>
  <c r="F114" i="57"/>
  <c r="G92" i="57"/>
  <c r="G93" i="57" s="1"/>
  <c r="G34" i="57"/>
  <c r="G27" i="57"/>
  <c r="E110" i="57"/>
  <c r="E68" i="57"/>
  <c r="G107" i="57"/>
  <c r="F115" i="57"/>
  <c r="G58" i="57"/>
  <c r="E119" i="57"/>
  <c r="G17" i="57"/>
  <c r="F29" i="57"/>
  <c r="G58" i="62"/>
  <c r="E114" i="62"/>
  <c r="F114" i="62"/>
  <c r="G53" i="62"/>
  <c r="G114" i="62" s="1"/>
  <c r="G27" i="62"/>
  <c r="G48" i="62"/>
  <c r="G55" i="62"/>
  <c r="G115" i="62" s="1"/>
  <c r="E115" i="62"/>
  <c r="G107" i="62"/>
  <c r="G34" i="20"/>
  <c r="G57" i="20"/>
  <c r="G92" i="20"/>
  <c r="G93" i="20" s="1"/>
  <c r="G39" i="20"/>
  <c r="E115" i="20"/>
  <c r="G55" i="20"/>
  <c r="E83" i="20"/>
  <c r="E84" i="20" s="1"/>
  <c r="F80" i="20"/>
  <c r="E68" i="20"/>
  <c r="E110" i="20"/>
  <c r="E120" i="20"/>
  <c r="G35" i="20"/>
  <c r="G62" i="20"/>
  <c r="G32" i="13"/>
  <c r="E120" i="13"/>
  <c r="G62" i="13"/>
  <c r="F31" i="13"/>
  <c r="F38" i="13" s="1"/>
  <c r="G66" i="13"/>
  <c r="E120" i="23"/>
  <c r="F115" i="23"/>
  <c r="G57" i="23"/>
  <c r="G114" i="53"/>
  <c r="G20" i="50"/>
  <c r="F115" i="58"/>
  <c r="G48" i="58"/>
  <c r="F75" i="58"/>
  <c r="G75" i="58"/>
  <c r="F114" i="58"/>
  <c r="E114" i="58"/>
  <c r="G53" i="58"/>
  <c r="G114" i="58" s="1"/>
  <c r="G63" i="58"/>
  <c r="G52" i="58"/>
  <c r="G34" i="7"/>
  <c r="G58" i="7"/>
  <c r="G17" i="7"/>
  <c r="E119" i="7"/>
  <c r="G119" i="7" s="1"/>
  <c r="G107" i="7"/>
  <c r="G46" i="7"/>
  <c r="G63" i="7"/>
  <c r="F115" i="7"/>
  <c r="E68" i="7"/>
  <c r="E110" i="7"/>
  <c r="E120" i="7"/>
  <c r="G35" i="7"/>
  <c r="E120" i="34"/>
  <c r="G35" i="34"/>
  <c r="G107" i="34"/>
  <c r="G54" i="34"/>
  <c r="G65" i="34"/>
  <c r="G39" i="34"/>
  <c r="G92" i="34"/>
  <c r="G93" i="34" s="1"/>
  <c r="F114" i="34"/>
  <c r="E114" i="34"/>
  <c r="G53" i="34"/>
  <c r="G27" i="34"/>
  <c r="E113" i="6"/>
  <c r="E112" i="6"/>
  <c r="F29" i="54"/>
  <c r="E120" i="54"/>
  <c r="F80" i="54"/>
  <c r="E83" i="54"/>
  <c r="E84" i="54" s="1"/>
  <c r="G54" i="54"/>
  <c r="F119" i="54"/>
  <c r="E68" i="54"/>
  <c r="E110" i="54"/>
  <c r="F115" i="60"/>
  <c r="F75" i="60"/>
  <c r="G75" i="60"/>
  <c r="F31" i="60"/>
  <c r="F38" i="60" s="1"/>
  <c r="G66" i="60"/>
  <c r="E112" i="17"/>
  <c r="E113" i="17"/>
  <c r="G115" i="56"/>
  <c r="F68" i="56"/>
  <c r="G60" i="56"/>
  <c r="G68" i="56" s="1"/>
  <c r="F110" i="56"/>
  <c r="G110" i="56" s="1"/>
  <c r="E120" i="55"/>
  <c r="E112" i="55" s="1"/>
  <c r="E83" i="55"/>
  <c r="E84" i="55" s="1"/>
  <c r="F80" i="55"/>
  <c r="G92" i="55"/>
  <c r="G93" i="55" s="1"/>
  <c r="G32" i="55"/>
  <c r="G63" i="55"/>
  <c r="F119" i="8"/>
  <c r="E68" i="8"/>
  <c r="E110" i="8"/>
  <c r="E120" i="8"/>
  <c r="G51" i="8"/>
  <c r="G63" i="8"/>
  <c r="F75" i="15"/>
  <c r="G75" i="15"/>
  <c r="G92" i="15"/>
  <c r="G93" i="15" s="1"/>
  <c r="E114" i="15"/>
  <c r="F114" i="15"/>
  <c r="G53" i="15"/>
  <c r="G114" i="15" s="1"/>
  <c r="G58" i="15"/>
  <c r="G32" i="15"/>
  <c r="G63" i="15"/>
  <c r="E112" i="56"/>
  <c r="E113" i="56"/>
  <c r="E112" i="37"/>
  <c r="F75" i="61"/>
  <c r="G75" i="61"/>
  <c r="E119" i="61"/>
  <c r="G17" i="61"/>
  <c r="G92" i="61"/>
  <c r="G93" i="61" s="1"/>
  <c r="E83" i="61"/>
  <c r="E84" i="61" s="1"/>
  <c r="F80" i="61"/>
  <c r="E110" i="61"/>
  <c r="E68" i="61"/>
  <c r="E120" i="61"/>
  <c r="G35" i="61"/>
  <c r="F115" i="61"/>
  <c r="G59" i="61"/>
  <c r="F29" i="61"/>
  <c r="F75" i="30"/>
  <c r="G75" i="30"/>
  <c r="E68" i="30"/>
  <c r="E110" i="30"/>
  <c r="F114" i="30"/>
  <c r="E114" i="30"/>
  <c r="G53" i="30"/>
  <c r="F115" i="30"/>
  <c r="G67" i="30"/>
  <c r="G54" i="30"/>
  <c r="G52" i="30"/>
  <c r="G62" i="30"/>
  <c r="G16" i="30"/>
  <c r="G59" i="30"/>
  <c r="G119" i="22" l="1"/>
  <c r="G119" i="29"/>
  <c r="G119" i="16"/>
  <c r="G119" i="32"/>
  <c r="G119" i="61"/>
  <c r="G119" i="12"/>
  <c r="G119" i="40"/>
  <c r="G119" i="43"/>
  <c r="G119" i="20"/>
  <c r="G119" i="23"/>
  <c r="F45" i="11"/>
  <c r="F69" i="11" s="1"/>
  <c r="G119" i="57"/>
  <c r="G119" i="44"/>
  <c r="G119" i="51"/>
  <c r="G39" i="4"/>
  <c r="G48" i="4"/>
  <c r="E75" i="64"/>
  <c r="G74" i="64"/>
  <c r="E75" i="63"/>
  <c r="G74" i="63"/>
  <c r="G35" i="4"/>
  <c r="G32" i="4"/>
  <c r="G119" i="62"/>
  <c r="G115" i="20"/>
  <c r="G115" i="39"/>
  <c r="G114" i="48"/>
  <c r="G119" i="31"/>
  <c r="G114" i="22"/>
  <c r="G17" i="4"/>
  <c r="G119" i="52"/>
  <c r="G119" i="13"/>
  <c r="G119" i="42"/>
  <c r="G119" i="47"/>
  <c r="F119" i="4"/>
  <c r="G119" i="4" s="1"/>
  <c r="G119" i="27"/>
  <c r="G46" i="4"/>
  <c r="G27" i="4"/>
  <c r="G119" i="59"/>
  <c r="G119" i="34"/>
  <c r="G119" i="58"/>
  <c r="F29" i="4"/>
  <c r="G119" i="24"/>
  <c r="G119" i="19"/>
  <c r="G119" i="55"/>
  <c r="G115" i="48"/>
  <c r="G115" i="29"/>
  <c r="G114" i="16"/>
  <c r="G20" i="6"/>
  <c r="E113" i="59"/>
  <c r="E112" i="35"/>
  <c r="E113" i="37"/>
  <c r="E111" i="37" s="1"/>
  <c r="E113" i="30"/>
  <c r="G20" i="37"/>
  <c r="F45" i="56"/>
  <c r="F69" i="56" s="1"/>
  <c r="E112" i="59"/>
  <c r="E113" i="25"/>
  <c r="G13" i="59"/>
  <c r="G114" i="39"/>
  <c r="E113" i="36"/>
  <c r="G114" i="51"/>
  <c r="G54" i="4"/>
  <c r="G114" i="4" s="1"/>
  <c r="G114" i="30"/>
  <c r="G13" i="39"/>
  <c r="G13" i="14"/>
  <c r="G13" i="48"/>
  <c r="G119" i="28"/>
  <c r="G13" i="22"/>
  <c r="G16" i="58"/>
  <c r="G114" i="33"/>
  <c r="G119" i="45"/>
  <c r="G16" i="25"/>
  <c r="G115" i="23"/>
  <c r="F45" i="32"/>
  <c r="F69" i="32" s="1"/>
  <c r="G62" i="4"/>
  <c r="G16" i="23"/>
  <c r="G16" i="38"/>
  <c r="G13" i="25"/>
  <c r="G115" i="8"/>
  <c r="G16" i="62"/>
  <c r="G115" i="28"/>
  <c r="G16" i="28"/>
  <c r="G16" i="9"/>
  <c r="G13" i="44"/>
  <c r="G13" i="61"/>
  <c r="G114" i="8"/>
  <c r="G13" i="54"/>
  <c r="G13" i="58"/>
  <c r="G13" i="52"/>
  <c r="G114" i="38"/>
  <c r="F31" i="4"/>
  <c r="F38" i="4" s="1"/>
  <c r="G58" i="4"/>
  <c r="G40" i="4"/>
  <c r="G16" i="4"/>
  <c r="E112" i="57"/>
  <c r="G16" i="29"/>
  <c r="G16" i="31"/>
  <c r="G13" i="29"/>
  <c r="E113" i="28"/>
  <c r="G16" i="22"/>
  <c r="G16" i="55"/>
  <c r="G65" i="4"/>
  <c r="G115" i="4" s="1"/>
  <c r="G34" i="4"/>
  <c r="G107" i="4"/>
  <c r="F120" i="55"/>
  <c r="F120" i="7"/>
  <c r="E112" i="13"/>
  <c r="F83" i="47"/>
  <c r="F84" i="47" s="1"/>
  <c r="G80" i="47"/>
  <c r="G83" i="47" s="1"/>
  <c r="G84" i="47" s="1"/>
  <c r="F120" i="14"/>
  <c r="G80" i="4"/>
  <c r="G83" i="4" s="1"/>
  <c r="G84" i="4" s="1"/>
  <c r="F83" i="4"/>
  <c r="F84" i="4" s="1"/>
  <c r="F120" i="31"/>
  <c r="F120" i="52"/>
  <c r="G56" i="22"/>
  <c r="G64" i="22" s="1"/>
  <c r="G120" i="27"/>
  <c r="G42" i="27"/>
  <c r="E112" i="36"/>
  <c r="G56" i="55"/>
  <c r="G64" i="55" s="1"/>
  <c r="F120" i="60"/>
  <c r="G56" i="52"/>
  <c r="G64" i="52" s="1"/>
  <c r="F120" i="39"/>
  <c r="F120" i="29"/>
  <c r="G56" i="33"/>
  <c r="G64" i="33" s="1"/>
  <c r="G56" i="43"/>
  <c r="G64" i="43" s="1"/>
  <c r="F61" i="18"/>
  <c r="F83" i="19"/>
  <c r="F84" i="19" s="1"/>
  <c r="G80" i="19"/>
  <c r="G83" i="19" s="1"/>
  <c r="G84" i="19" s="1"/>
  <c r="G42" i="49"/>
  <c r="G120" i="49"/>
  <c r="F113" i="53"/>
  <c r="G113" i="53" s="1"/>
  <c r="G42" i="30"/>
  <c r="G120" i="30"/>
  <c r="F68" i="23"/>
  <c r="G60" i="23"/>
  <c r="G68" i="23" s="1"/>
  <c r="F110" i="23"/>
  <c r="G110" i="23" s="1"/>
  <c r="G41" i="13"/>
  <c r="F22" i="13"/>
  <c r="G56" i="14"/>
  <c r="G64" i="14" s="1"/>
  <c r="F120" i="26"/>
  <c r="G120" i="28"/>
  <c r="G42" i="28"/>
  <c r="F120" i="9"/>
  <c r="E112" i="58"/>
  <c r="E113" i="58"/>
  <c r="E112" i="47"/>
  <c r="E113" i="47"/>
  <c r="F120" i="46"/>
  <c r="G42" i="43"/>
  <c r="G120" i="43"/>
  <c r="F68" i="43"/>
  <c r="F110" i="43"/>
  <c r="G110" i="43" s="1"/>
  <c r="G60" i="43"/>
  <c r="G68" i="43" s="1"/>
  <c r="G56" i="31"/>
  <c r="G64" i="31" s="1"/>
  <c r="G43" i="10"/>
  <c r="G16" i="16"/>
  <c r="G80" i="16"/>
  <c r="G83" i="16" s="1"/>
  <c r="G84" i="16" s="1"/>
  <c r="F83" i="16"/>
  <c r="F84" i="16" s="1"/>
  <c r="G13" i="27"/>
  <c r="F120" i="21"/>
  <c r="E113" i="55"/>
  <c r="E111" i="55" s="1"/>
  <c r="F22" i="35"/>
  <c r="G41" i="35"/>
  <c r="F22" i="30"/>
  <c r="G41" i="30"/>
  <c r="G42" i="61"/>
  <c r="G120" i="61"/>
  <c r="G120" i="8"/>
  <c r="G42" i="8"/>
  <c r="G120" i="55"/>
  <c r="G42" i="55"/>
  <c r="E111" i="17"/>
  <c r="F120" i="34"/>
  <c r="G120" i="20"/>
  <c r="G42" i="20"/>
  <c r="G60" i="52"/>
  <c r="G68" i="52" s="1"/>
  <c r="F110" i="52"/>
  <c r="G110" i="52" s="1"/>
  <c r="F68" i="52"/>
  <c r="E113" i="14"/>
  <c r="E112" i="14"/>
  <c r="F120" i="40"/>
  <c r="G56" i="48"/>
  <c r="G64" i="48" s="1"/>
  <c r="G42" i="31"/>
  <c r="G120" i="31"/>
  <c r="F61" i="10"/>
  <c r="F70" i="10" s="1"/>
  <c r="F47" i="10"/>
  <c r="G42" i="45"/>
  <c r="G120" i="45"/>
  <c r="F112" i="18"/>
  <c r="G112" i="18" s="1"/>
  <c r="F110" i="19"/>
  <c r="G110" i="19" s="1"/>
  <c r="G60" i="19"/>
  <c r="G68" i="19" s="1"/>
  <c r="F68" i="19"/>
  <c r="G56" i="28"/>
  <c r="G64" i="28" s="1"/>
  <c r="E112" i="12"/>
  <c r="E113" i="12"/>
  <c r="F113" i="10"/>
  <c r="F112" i="10"/>
  <c r="G42" i="38"/>
  <c r="G120" i="38"/>
  <c r="F83" i="38"/>
  <c r="F84" i="38" s="1"/>
  <c r="G80" i="38"/>
  <c r="G83" i="38" s="1"/>
  <c r="G84" i="38" s="1"/>
  <c r="E112" i="22"/>
  <c r="G60" i="22"/>
  <c r="G68" i="22" s="1"/>
  <c r="F68" i="22"/>
  <c r="F110" i="22"/>
  <c r="G110" i="22" s="1"/>
  <c r="F120" i="42"/>
  <c r="G16" i="27"/>
  <c r="F61" i="11"/>
  <c r="F70" i="11" s="1"/>
  <c r="G13" i="21"/>
  <c r="E113" i="51"/>
  <c r="G80" i="23"/>
  <c r="G83" i="23" s="1"/>
  <c r="G84" i="23" s="1"/>
  <c r="F83" i="23"/>
  <c r="F84" i="23" s="1"/>
  <c r="G56" i="20"/>
  <c r="G64" i="20" s="1"/>
  <c r="G120" i="52"/>
  <c r="G42" i="52"/>
  <c r="G80" i="39"/>
  <c r="G83" i="39" s="1"/>
  <c r="G84" i="39" s="1"/>
  <c r="F83" i="39"/>
  <c r="F84" i="39" s="1"/>
  <c r="G41" i="29"/>
  <c r="F22" i="29"/>
  <c r="F45" i="29"/>
  <c r="F69" i="29" s="1"/>
  <c r="F68" i="24"/>
  <c r="F110" i="24"/>
  <c r="G110" i="24" s="1"/>
  <c r="G60" i="24"/>
  <c r="G68" i="24" s="1"/>
  <c r="G56" i="24"/>
  <c r="G64" i="24" s="1"/>
  <c r="F120" i="27"/>
  <c r="F112" i="37"/>
  <c r="G42" i="60"/>
  <c r="G120" i="60"/>
  <c r="G114" i="54"/>
  <c r="G13" i="34"/>
  <c r="G56" i="58"/>
  <c r="G64" i="58" s="1"/>
  <c r="E112" i="62"/>
  <c r="E113" i="62"/>
  <c r="F68" i="62"/>
  <c r="F110" i="62"/>
  <c r="G110" i="62" s="1"/>
  <c r="G60" i="62"/>
  <c r="G68" i="62" s="1"/>
  <c r="G42" i="39"/>
  <c r="G120" i="39"/>
  <c r="F22" i="47"/>
  <c r="G41" i="47"/>
  <c r="G120" i="29"/>
  <c r="G42" i="29"/>
  <c r="G60" i="29"/>
  <c r="G68" i="29" s="1"/>
  <c r="F68" i="29"/>
  <c r="F110" i="29"/>
  <c r="G110" i="29" s="1"/>
  <c r="G41" i="24"/>
  <c r="F22" i="24"/>
  <c r="G41" i="43"/>
  <c r="F22" i="43"/>
  <c r="F83" i="43"/>
  <c r="F84" i="43" s="1"/>
  <c r="G80" i="43"/>
  <c r="G83" i="43" s="1"/>
  <c r="G84" i="43" s="1"/>
  <c r="E111" i="32"/>
  <c r="G41" i="48"/>
  <c r="F22" i="48"/>
  <c r="F110" i="31"/>
  <c r="G110" i="31" s="1"/>
  <c r="F68" i="31"/>
  <c r="G60" i="31"/>
  <c r="G68" i="31" s="1"/>
  <c r="G20" i="10"/>
  <c r="G115" i="38"/>
  <c r="G20" i="49"/>
  <c r="G41" i="49"/>
  <c r="E112" i="49"/>
  <c r="F45" i="27"/>
  <c r="F69" i="27" s="1"/>
  <c r="G41" i="27"/>
  <c r="F22" i="27"/>
  <c r="G20" i="11"/>
  <c r="G56" i="21"/>
  <c r="G64" i="21" s="1"/>
  <c r="G56" i="44"/>
  <c r="G64" i="44" s="1"/>
  <c r="G56" i="51"/>
  <c r="G64" i="51" s="1"/>
  <c r="G119" i="25"/>
  <c r="G56" i="25"/>
  <c r="G64" i="25" s="1"/>
  <c r="E112" i="30"/>
  <c r="F120" i="15"/>
  <c r="G80" i="8"/>
  <c r="G83" i="8" s="1"/>
  <c r="G84" i="8" s="1"/>
  <c r="F83" i="8"/>
  <c r="F84" i="8" s="1"/>
  <c r="E113" i="7"/>
  <c r="G115" i="58"/>
  <c r="E111" i="53"/>
  <c r="E113" i="31"/>
  <c r="F68" i="45"/>
  <c r="G60" i="45"/>
  <c r="G68" i="45" s="1"/>
  <c r="F110" i="45"/>
  <c r="G120" i="26"/>
  <c r="G42" i="26"/>
  <c r="E112" i="28"/>
  <c r="E112" i="9"/>
  <c r="E113" i="9"/>
  <c r="G114" i="44"/>
  <c r="F22" i="44"/>
  <c r="G41" i="44"/>
  <c r="G20" i="53"/>
  <c r="G115" i="15"/>
  <c r="G115" i="60"/>
  <c r="G115" i="34"/>
  <c r="G114" i="7"/>
  <c r="G115" i="7"/>
  <c r="G41" i="20"/>
  <c r="F22" i="20"/>
  <c r="F83" i="52"/>
  <c r="F84" i="52" s="1"/>
  <c r="G80" i="52"/>
  <c r="G83" i="52" s="1"/>
  <c r="G84" i="52" s="1"/>
  <c r="F120" i="24"/>
  <c r="E111" i="41"/>
  <c r="G120" i="46"/>
  <c r="G42" i="46"/>
  <c r="G13" i="4"/>
  <c r="F68" i="4"/>
  <c r="F110" i="4"/>
  <c r="G110" i="4" s="1"/>
  <c r="G60" i="4"/>
  <c r="G68" i="4" s="1"/>
  <c r="E112" i="43"/>
  <c r="E113" i="43"/>
  <c r="G119" i="48"/>
  <c r="E111" i="18"/>
  <c r="G56" i="26"/>
  <c r="G64" i="26" s="1"/>
  <c r="G42" i="19"/>
  <c r="G120" i="19"/>
  <c r="F120" i="16"/>
  <c r="G13" i="36"/>
  <c r="G42" i="21"/>
  <c r="G120" i="21"/>
  <c r="G120" i="44"/>
  <c r="G42" i="44"/>
  <c r="G120" i="51"/>
  <c r="G42" i="51"/>
  <c r="E112" i="25"/>
  <c r="F68" i="25"/>
  <c r="F110" i="25"/>
  <c r="G110" i="25" s="1"/>
  <c r="G60" i="25"/>
  <c r="G68" i="25" s="1"/>
  <c r="F83" i="25"/>
  <c r="F84" i="25" s="1"/>
  <c r="G80" i="25"/>
  <c r="G83" i="25" s="1"/>
  <c r="G84" i="25" s="1"/>
  <c r="G56" i="30"/>
  <c r="G64" i="30" s="1"/>
  <c r="F113" i="11"/>
  <c r="G113" i="11" s="1"/>
  <c r="F112" i="11"/>
  <c r="G115" i="46"/>
  <c r="G41" i="4"/>
  <c r="G119" i="35"/>
  <c r="F110" i="42"/>
  <c r="G110" i="42" s="1"/>
  <c r="F68" i="42"/>
  <c r="G60" i="42"/>
  <c r="G68" i="42" s="1"/>
  <c r="F61" i="32"/>
  <c r="F70" i="32" s="1"/>
  <c r="F68" i="30"/>
  <c r="F110" i="30"/>
  <c r="G110" i="30" s="1"/>
  <c r="G60" i="30"/>
  <c r="G68" i="30" s="1"/>
  <c r="G42" i="54"/>
  <c r="G120" i="54"/>
  <c r="F22" i="58"/>
  <c r="G41" i="58"/>
  <c r="G120" i="23"/>
  <c r="G42" i="23"/>
  <c r="G80" i="20"/>
  <c r="G83" i="20" s="1"/>
  <c r="G84" i="20" s="1"/>
  <c r="F83" i="20"/>
  <c r="F84" i="20" s="1"/>
  <c r="G60" i="14"/>
  <c r="G68" i="14" s="1"/>
  <c r="F68" i="14"/>
  <c r="F110" i="14"/>
  <c r="G110" i="14" s="1"/>
  <c r="E112" i="23"/>
  <c r="E113" i="23"/>
  <c r="F120" i="13"/>
  <c r="G13" i="20"/>
  <c r="E112" i="20"/>
  <c r="G60" i="20"/>
  <c r="G68" i="20" s="1"/>
  <c r="F110" i="20"/>
  <c r="G110" i="20" s="1"/>
  <c r="F68" i="20"/>
  <c r="G60" i="57"/>
  <c r="G68" i="57" s="1"/>
  <c r="F68" i="57"/>
  <c r="F110" i="57"/>
  <c r="G110" i="57" s="1"/>
  <c r="G20" i="52"/>
  <c r="G41" i="52"/>
  <c r="G16" i="47"/>
  <c r="G120" i="14"/>
  <c r="G42" i="14"/>
  <c r="F83" i="40"/>
  <c r="F84" i="40" s="1"/>
  <c r="G80" i="40"/>
  <c r="G83" i="40" s="1"/>
  <c r="G84" i="40" s="1"/>
  <c r="G120" i="40"/>
  <c r="G42" i="40"/>
  <c r="G56" i="46"/>
  <c r="G64" i="46" s="1"/>
  <c r="F120" i="33"/>
  <c r="E112" i="31"/>
  <c r="E112" i="45"/>
  <c r="E113" i="45"/>
  <c r="G13" i="35"/>
  <c r="E112" i="38"/>
  <c r="F110" i="38"/>
  <c r="G110" i="38" s="1"/>
  <c r="F68" i="38"/>
  <c r="G60" i="38"/>
  <c r="G68" i="38" s="1"/>
  <c r="F68" i="49"/>
  <c r="G60" i="49"/>
  <c r="G68" i="49" s="1"/>
  <c r="F110" i="49"/>
  <c r="G110" i="49" s="1"/>
  <c r="G42" i="42"/>
  <c r="G120" i="42"/>
  <c r="G56" i="27"/>
  <c r="G64" i="27" s="1"/>
  <c r="G56" i="36"/>
  <c r="G64" i="36" s="1"/>
  <c r="G20" i="57"/>
  <c r="G41" i="57"/>
  <c r="E112" i="52"/>
  <c r="E113" i="52"/>
  <c r="G115" i="40"/>
  <c r="G13" i="46"/>
  <c r="F120" i="4"/>
  <c r="F22" i="12"/>
  <c r="G41" i="12"/>
  <c r="E112" i="27"/>
  <c r="F120" i="36"/>
  <c r="G13" i="30"/>
  <c r="F83" i="30"/>
  <c r="F84" i="30" s="1"/>
  <c r="G80" i="30"/>
  <c r="G83" i="30" s="1"/>
  <c r="G84" i="30" s="1"/>
  <c r="G13" i="55"/>
  <c r="G114" i="55"/>
  <c r="E111" i="11"/>
  <c r="G112" i="11"/>
  <c r="G16" i="60"/>
  <c r="E112" i="60"/>
  <c r="E113" i="60"/>
  <c r="F112" i="6"/>
  <c r="G112" i="6" s="1"/>
  <c r="G80" i="7"/>
  <c r="G83" i="7" s="1"/>
  <c r="G84" i="7" s="1"/>
  <c r="F83" i="7"/>
  <c r="F84" i="7" s="1"/>
  <c r="G56" i="13"/>
  <c r="G64" i="13" s="1"/>
  <c r="F61" i="56"/>
  <c r="G13" i="62"/>
  <c r="G41" i="62"/>
  <c r="G20" i="62"/>
  <c r="F120" i="57"/>
  <c r="F22" i="39"/>
  <c r="G41" i="39"/>
  <c r="E112" i="39"/>
  <c r="E113" i="39"/>
  <c r="G115" i="14"/>
  <c r="E112" i="29"/>
  <c r="E113" i="29"/>
  <c r="G80" i="29"/>
  <c r="G83" i="29" s="1"/>
  <c r="G84" i="29" s="1"/>
  <c r="F83" i="29"/>
  <c r="F84" i="29" s="1"/>
  <c r="G16" i="24"/>
  <c r="G13" i="40"/>
  <c r="G41" i="46"/>
  <c r="F22" i="46"/>
  <c r="F113" i="46"/>
  <c r="F83" i="33"/>
  <c r="F84" i="33" s="1"/>
  <c r="G80" i="33"/>
  <c r="G83" i="33" s="1"/>
  <c r="G84" i="33" s="1"/>
  <c r="G80" i="45"/>
  <c r="G83" i="45" s="1"/>
  <c r="G84" i="45" s="1"/>
  <c r="F83" i="45"/>
  <c r="F84" i="45" s="1"/>
  <c r="F45" i="37"/>
  <c r="F69" i="37" s="1"/>
  <c r="G56" i="19"/>
  <c r="G64" i="19" s="1"/>
  <c r="G13" i="19"/>
  <c r="F68" i="35"/>
  <c r="G60" i="35"/>
  <c r="G68" i="35" s="1"/>
  <c r="F110" i="35"/>
  <c r="F83" i="12"/>
  <c r="F84" i="12" s="1"/>
  <c r="G80" i="12"/>
  <c r="G83" i="12" s="1"/>
  <c r="G84" i="12" s="1"/>
  <c r="G115" i="22"/>
  <c r="G13" i="9"/>
  <c r="G80" i="27"/>
  <c r="G83" i="27" s="1"/>
  <c r="G84" i="27" s="1"/>
  <c r="F83" i="27"/>
  <c r="F84" i="27" s="1"/>
  <c r="G115" i="36"/>
  <c r="G41" i="21"/>
  <c r="F22" i="21"/>
  <c r="G16" i="44"/>
  <c r="G115" i="30"/>
  <c r="G115" i="61"/>
  <c r="G56" i="61"/>
  <c r="G64" i="61" s="1"/>
  <c r="E113" i="15"/>
  <c r="G42" i="15"/>
  <c r="G120" i="15"/>
  <c r="F68" i="15"/>
  <c r="F110" i="15"/>
  <c r="G110" i="15" s="1"/>
  <c r="G60" i="15"/>
  <c r="G68" i="15" s="1"/>
  <c r="G56" i="8"/>
  <c r="G64" i="8" s="1"/>
  <c r="G56" i="60"/>
  <c r="G64" i="60" s="1"/>
  <c r="G56" i="7"/>
  <c r="G64" i="7" s="1"/>
  <c r="G41" i="7"/>
  <c r="F22" i="7"/>
  <c r="G80" i="57"/>
  <c r="G83" i="57" s="1"/>
  <c r="G84" i="57" s="1"/>
  <c r="F83" i="57"/>
  <c r="F84" i="57" s="1"/>
  <c r="G56" i="40"/>
  <c r="G64" i="40" s="1"/>
  <c r="F61" i="6"/>
  <c r="F113" i="32"/>
  <c r="G113" i="32" s="1"/>
  <c r="F112" i="32"/>
  <c r="G112" i="32" s="1"/>
  <c r="E112" i="26"/>
  <c r="E113" i="26"/>
  <c r="G80" i="26"/>
  <c r="G83" i="26" s="1"/>
  <c r="G84" i="26" s="1"/>
  <c r="F83" i="26"/>
  <c r="F84" i="26" s="1"/>
  <c r="F112" i="56"/>
  <c r="F113" i="56"/>
  <c r="G113" i="56" s="1"/>
  <c r="G41" i="8"/>
  <c r="F22" i="8"/>
  <c r="G115" i="55"/>
  <c r="F110" i="60"/>
  <c r="G110" i="60" s="1"/>
  <c r="G60" i="60"/>
  <c r="G68" i="60" s="1"/>
  <c r="F68" i="60"/>
  <c r="F45" i="34"/>
  <c r="F69" i="34" s="1"/>
  <c r="G41" i="34"/>
  <c r="F22" i="34"/>
  <c r="F120" i="58"/>
  <c r="F61" i="50"/>
  <c r="G16" i="20"/>
  <c r="G16" i="57"/>
  <c r="F110" i="39"/>
  <c r="G110" i="39" s="1"/>
  <c r="F68" i="39"/>
  <c r="G60" i="39"/>
  <c r="G68" i="39" s="1"/>
  <c r="F120" i="47"/>
  <c r="G120" i="24"/>
  <c r="G42" i="24"/>
  <c r="G114" i="40"/>
  <c r="F45" i="17"/>
  <c r="F69" i="17" s="1"/>
  <c r="G80" i="46"/>
  <c r="G83" i="46" s="1"/>
  <c r="G84" i="46" s="1"/>
  <c r="F83" i="46"/>
  <c r="F84" i="46" s="1"/>
  <c r="F110" i="46"/>
  <c r="G110" i="46" s="1"/>
  <c r="F68" i="46"/>
  <c r="G60" i="46"/>
  <c r="G68" i="46" s="1"/>
  <c r="E112" i="46"/>
  <c r="E113" i="46"/>
  <c r="G13" i="43"/>
  <c r="F120" i="59"/>
  <c r="G115" i="59"/>
  <c r="G80" i="48"/>
  <c r="G83" i="48" s="1"/>
  <c r="G84" i="48" s="1"/>
  <c r="F83" i="48"/>
  <c r="F84" i="48" s="1"/>
  <c r="F120" i="48"/>
  <c r="F83" i="31"/>
  <c r="F84" i="31" s="1"/>
  <c r="G80" i="31"/>
  <c r="G83" i="31" s="1"/>
  <c r="G84" i="31" s="1"/>
  <c r="G115" i="45"/>
  <c r="E112" i="19"/>
  <c r="E113" i="19"/>
  <c r="G41" i="28"/>
  <c r="F22" i="28"/>
  <c r="G114" i="12"/>
  <c r="G41" i="38"/>
  <c r="F22" i="38"/>
  <c r="F22" i="22"/>
  <c r="G41" i="22"/>
  <c r="G114" i="9"/>
  <c r="G41" i="16"/>
  <c r="F22" i="16"/>
  <c r="G16" i="42"/>
  <c r="G43" i="11"/>
  <c r="G119" i="21"/>
  <c r="E113" i="21"/>
  <c r="E112" i="21"/>
  <c r="F68" i="21"/>
  <c r="F110" i="21"/>
  <c r="G110" i="21" s="1"/>
  <c r="G60" i="21"/>
  <c r="G68" i="21" s="1"/>
  <c r="G115" i="21"/>
  <c r="G16" i="21"/>
  <c r="F120" i="44"/>
  <c r="F83" i="44"/>
  <c r="F84" i="44" s="1"/>
  <c r="G80" i="44"/>
  <c r="G83" i="44" s="1"/>
  <c r="G84" i="44" s="1"/>
  <c r="E112" i="51"/>
  <c r="F110" i="51"/>
  <c r="F68" i="51"/>
  <c r="G60" i="51"/>
  <c r="G68" i="51" s="1"/>
  <c r="G80" i="51"/>
  <c r="G83" i="51" s="1"/>
  <c r="G84" i="51" s="1"/>
  <c r="F83" i="51"/>
  <c r="F84" i="51" s="1"/>
  <c r="G43" i="32"/>
  <c r="G119" i="8"/>
  <c r="G119" i="54"/>
  <c r="G80" i="34"/>
  <c r="G83" i="34" s="1"/>
  <c r="G84" i="34" s="1"/>
  <c r="F83" i="34"/>
  <c r="F84" i="34" s="1"/>
  <c r="G114" i="49"/>
  <c r="G56" i="42"/>
  <c r="G64" i="42" s="1"/>
  <c r="G13" i="51"/>
  <c r="G41" i="61"/>
  <c r="F45" i="61"/>
  <c r="F69" i="61" s="1"/>
  <c r="F22" i="61"/>
  <c r="F120" i="61"/>
  <c r="G80" i="55"/>
  <c r="G83" i="55" s="1"/>
  <c r="G84" i="55" s="1"/>
  <c r="F83" i="55"/>
  <c r="F84" i="55" s="1"/>
  <c r="G56" i="54"/>
  <c r="G64" i="54" s="1"/>
  <c r="F120" i="20"/>
  <c r="G80" i="14"/>
  <c r="G83" i="14" s="1"/>
  <c r="G84" i="14" s="1"/>
  <c r="F83" i="14"/>
  <c r="F84" i="14" s="1"/>
  <c r="F113" i="41"/>
  <c r="G113" i="41" s="1"/>
  <c r="F112" i="41"/>
  <c r="E112" i="33"/>
  <c r="E113" i="33"/>
  <c r="F120" i="45"/>
  <c r="G56" i="45"/>
  <c r="G64" i="45" s="1"/>
  <c r="F120" i="12"/>
  <c r="F120" i="38"/>
  <c r="G42" i="22"/>
  <c r="G120" i="22"/>
  <c r="F83" i="22"/>
  <c r="F84" i="22" s="1"/>
  <c r="G80" i="22"/>
  <c r="G83" i="22" s="1"/>
  <c r="G84" i="22" s="1"/>
  <c r="F68" i="34"/>
  <c r="F110" i="34"/>
  <c r="G110" i="34" s="1"/>
  <c r="G60" i="34"/>
  <c r="G68" i="34" s="1"/>
  <c r="G56" i="23"/>
  <c r="G64" i="23" s="1"/>
  <c r="G120" i="62"/>
  <c r="G42" i="62"/>
  <c r="F61" i="37"/>
  <c r="G20" i="19"/>
  <c r="G41" i="19"/>
  <c r="G110" i="35"/>
  <c r="F68" i="12"/>
  <c r="F110" i="12"/>
  <c r="G110" i="12" s="1"/>
  <c r="G60" i="12"/>
  <c r="G68" i="12" s="1"/>
  <c r="G56" i="12"/>
  <c r="G64" i="12" s="1"/>
  <c r="F83" i="49"/>
  <c r="F84" i="49" s="1"/>
  <c r="G80" i="49"/>
  <c r="G83" i="49" s="1"/>
  <c r="G84" i="49" s="1"/>
  <c r="G20" i="27"/>
  <c r="G114" i="29"/>
  <c r="G80" i="58"/>
  <c r="G83" i="58" s="1"/>
  <c r="G84" i="58" s="1"/>
  <c r="F83" i="58"/>
  <c r="F84" i="58" s="1"/>
  <c r="F110" i="13"/>
  <c r="G110" i="13" s="1"/>
  <c r="G60" i="13"/>
  <c r="G68" i="13" s="1"/>
  <c r="F68" i="13"/>
  <c r="G56" i="57"/>
  <c r="G64" i="57" s="1"/>
  <c r="F61" i="17"/>
  <c r="F22" i="59"/>
  <c r="G41" i="59"/>
  <c r="E112" i="48"/>
  <c r="E113" i="48"/>
  <c r="F120" i="19"/>
  <c r="G120" i="35"/>
  <c r="G42" i="35"/>
  <c r="F110" i="28"/>
  <c r="G110" i="28" s="1"/>
  <c r="F68" i="28"/>
  <c r="G60" i="28"/>
  <c r="G68" i="28" s="1"/>
  <c r="G20" i="38"/>
  <c r="G20" i="16"/>
  <c r="E112" i="16"/>
  <c r="E113" i="16"/>
  <c r="F110" i="27"/>
  <c r="G110" i="27" s="1"/>
  <c r="G60" i="27"/>
  <c r="G68" i="27" s="1"/>
  <c r="F68" i="27"/>
  <c r="F120" i="51"/>
  <c r="G42" i="25"/>
  <c r="G120" i="25"/>
  <c r="F113" i="50"/>
  <c r="G113" i="50" s="1"/>
  <c r="F112" i="50"/>
  <c r="G112" i="50" s="1"/>
  <c r="F68" i="40"/>
  <c r="G60" i="40"/>
  <c r="G68" i="40" s="1"/>
  <c r="F110" i="40"/>
  <c r="G110" i="40" s="1"/>
  <c r="F110" i="26"/>
  <c r="G110" i="26" s="1"/>
  <c r="F68" i="26"/>
  <c r="G60" i="26"/>
  <c r="G68" i="26" s="1"/>
  <c r="E113" i="54"/>
  <c r="F83" i="54"/>
  <c r="F84" i="54" s="1"/>
  <c r="G80" i="54"/>
  <c r="G83" i="54" s="1"/>
  <c r="G84" i="54" s="1"/>
  <c r="F120" i="54"/>
  <c r="F120" i="23"/>
  <c r="E112" i="61"/>
  <c r="E113" i="61"/>
  <c r="F83" i="61"/>
  <c r="F84" i="61" s="1"/>
  <c r="G80" i="61"/>
  <c r="G83" i="61" s="1"/>
  <c r="G84" i="61" s="1"/>
  <c r="E111" i="56"/>
  <c r="E112" i="8"/>
  <c r="E113" i="8"/>
  <c r="G60" i="54"/>
  <c r="G68" i="54" s="1"/>
  <c r="F68" i="54"/>
  <c r="F110" i="54"/>
  <c r="G110" i="54" s="1"/>
  <c r="E112" i="54"/>
  <c r="G42" i="34"/>
  <c r="G120" i="34"/>
  <c r="G42" i="7"/>
  <c r="G120" i="7"/>
  <c r="F110" i="7"/>
  <c r="G110" i="7" s="1"/>
  <c r="G60" i="7"/>
  <c r="G68" i="7" s="1"/>
  <c r="F68" i="7"/>
  <c r="G16" i="7"/>
  <c r="G16" i="61"/>
  <c r="G60" i="61"/>
  <c r="G68" i="61" s="1"/>
  <c r="F110" i="61"/>
  <c r="G110" i="61" s="1"/>
  <c r="F68" i="61"/>
  <c r="F120" i="8"/>
  <c r="G60" i="8"/>
  <c r="G68" i="8" s="1"/>
  <c r="F68" i="8"/>
  <c r="F110" i="8"/>
  <c r="G110" i="8" s="1"/>
  <c r="G41" i="54"/>
  <c r="G20" i="54"/>
  <c r="E111" i="6"/>
  <c r="G114" i="34"/>
  <c r="G16" i="34"/>
  <c r="G56" i="34"/>
  <c r="G64" i="34" s="1"/>
  <c r="E112" i="34"/>
  <c r="E112" i="7"/>
  <c r="G13" i="7"/>
  <c r="G41" i="23"/>
  <c r="F45" i="23"/>
  <c r="F69" i="23" s="1"/>
  <c r="F22" i="23"/>
  <c r="G120" i="13"/>
  <c r="G42" i="13"/>
  <c r="G43" i="56"/>
  <c r="G56" i="62"/>
  <c r="G64" i="62" s="1"/>
  <c r="G60" i="47"/>
  <c r="G68" i="47" s="1"/>
  <c r="F68" i="47"/>
  <c r="F110" i="47"/>
  <c r="G110" i="47" s="1"/>
  <c r="G56" i="29"/>
  <c r="G64" i="29" s="1"/>
  <c r="F45" i="40"/>
  <c r="F69" i="40" s="1"/>
  <c r="F22" i="40"/>
  <c r="G41" i="40"/>
  <c r="E112" i="40"/>
  <c r="E113" i="40"/>
  <c r="G41" i="33"/>
  <c r="F45" i="33"/>
  <c r="F69" i="33" s="1"/>
  <c r="F22" i="33"/>
  <c r="G115" i="33"/>
  <c r="G120" i="33"/>
  <c r="G42" i="33"/>
  <c r="G115" i="43"/>
  <c r="F110" i="59"/>
  <c r="G110" i="59" s="1"/>
  <c r="F68" i="59"/>
  <c r="G60" i="59"/>
  <c r="G68" i="59" s="1"/>
  <c r="G20" i="45"/>
  <c r="G41" i="45"/>
  <c r="G115" i="19"/>
  <c r="G80" i="35"/>
  <c r="G83" i="35" s="1"/>
  <c r="G84" i="35" s="1"/>
  <c r="F83" i="35"/>
  <c r="F84" i="35" s="1"/>
  <c r="G13" i="28"/>
  <c r="G42" i="12"/>
  <c r="G120" i="12"/>
  <c r="F120" i="22"/>
  <c r="G56" i="49"/>
  <c r="G64" i="49" s="1"/>
  <c r="E112" i="42"/>
  <c r="E113" i="42"/>
  <c r="G16" i="51"/>
  <c r="F22" i="51"/>
  <c r="G41" i="51"/>
  <c r="G16" i="13"/>
  <c r="E113" i="57"/>
  <c r="E111" i="57" s="1"/>
  <c r="G56" i="39"/>
  <c r="G64" i="39" s="1"/>
  <c r="G114" i="47"/>
  <c r="G42" i="4"/>
  <c r="G120" i="4"/>
  <c r="G42" i="36"/>
  <c r="G120" i="36"/>
  <c r="F22" i="41"/>
  <c r="E111" i="50"/>
  <c r="G80" i="13"/>
  <c r="G83" i="13" s="1"/>
  <c r="G84" i="13" s="1"/>
  <c r="F83" i="13"/>
  <c r="F84" i="13" s="1"/>
  <c r="F120" i="62"/>
  <c r="G80" i="62"/>
  <c r="G83" i="62" s="1"/>
  <c r="G84" i="62" s="1"/>
  <c r="F83" i="62"/>
  <c r="F84" i="62" s="1"/>
  <c r="G120" i="57"/>
  <c r="G42" i="57"/>
  <c r="G56" i="47"/>
  <c r="G64" i="47" s="1"/>
  <c r="G20" i="47"/>
  <c r="G114" i="14"/>
  <c r="G20" i="24"/>
  <c r="F83" i="24"/>
  <c r="F84" i="24" s="1"/>
  <c r="G80" i="24"/>
  <c r="G83" i="24" s="1"/>
  <c r="G84" i="24" s="1"/>
  <c r="G56" i="4"/>
  <c r="G64" i="4" s="1"/>
  <c r="G56" i="59"/>
  <c r="G64" i="59" s="1"/>
  <c r="F112" i="53"/>
  <c r="G16" i="48"/>
  <c r="F113" i="18"/>
  <c r="G113" i="18" s="1"/>
  <c r="G41" i="26"/>
  <c r="F22" i="26"/>
  <c r="G16" i="19"/>
  <c r="G56" i="35"/>
  <c r="G64" i="35" s="1"/>
  <c r="G13" i="38"/>
  <c r="F45" i="9"/>
  <c r="F69" i="9" s="1"/>
  <c r="G41" i="9"/>
  <c r="F22" i="9"/>
  <c r="E113" i="49"/>
  <c r="F120" i="49"/>
  <c r="G56" i="16"/>
  <c r="G64" i="16" s="1"/>
  <c r="G80" i="42"/>
  <c r="G83" i="42" s="1"/>
  <c r="G84" i="42" s="1"/>
  <c r="F83" i="42"/>
  <c r="F84" i="42" s="1"/>
  <c r="F83" i="36"/>
  <c r="F84" i="36" s="1"/>
  <c r="G80" i="36"/>
  <c r="G83" i="36" s="1"/>
  <c r="G84" i="36" s="1"/>
  <c r="F61" i="53"/>
  <c r="F120" i="30"/>
  <c r="G41" i="15"/>
  <c r="F22" i="15"/>
  <c r="E112" i="15"/>
  <c r="F83" i="15"/>
  <c r="F84" i="15" s="1"/>
  <c r="G80" i="15"/>
  <c r="G83" i="15" s="1"/>
  <c r="G84" i="15" s="1"/>
  <c r="G20" i="7"/>
  <c r="G16" i="46"/>
  <c r="F22" i="31"/>
  <c r="G41" i="31"/>
  <c r="G110" i="45"/>
  <c r="F120" i="28"/>
  <c r="G42" i="9"/>
  <c r="G120" i="9"/>
  <c r="G56" i="15"/>
  <c r="G64" i="15" s="1"/>
  <c r="G13" i="15"/>
  <c r="G13" i="8"/>
  <c r="F113" i="17"/>
  <c r="G113" i="17" s="1"/>
  <c r="F112" i="17"/>
  <c r="G112" i="17" s="1"/>
  <c r="G41" i="60"/>
  <c r="F22" i="60"/>
  <c r="G120" i="58"/>
  <c r="G42" i="58"/>
  <c r="F110" i="58"/>
  <c r="G110" i="58" s="1"/>
  <c r="F68" i="58"/>
  <c r="G60" i="58"/>
  <c r="G68" i="58" s="1"/>
  <c r="G13" i="23"/>
  <c r="G115" i="13"/>
  <c r="G20" i="56"/>
  <c r="F22" i="52"/>
  <c r="G16" i="52"/>
  <c r="G120" i="47"/>
  <c r="G42" i="47"/>
  <c r="G43" i="14"/>
  <c r="F22" i="14"/>
  <c r="G41" i="14"/>
  <c r="G119" i="14"/>
  <c r="E113" i="24"/>
  <c r="E112" i="24"/>
  <c r="G16" i="33"/>
  <c r="F110" i="33"/>
  <c r="G110" i="33" s="1"/>
  <c r="G60" i="33"/>
  <c r="G68" i="33" s="1"/>
  <c r="F68" i="33"/>
  <c r="F120" i="43"/>
  <c r="G114" i="43"/>
  <c r="G120" i="59"/>
  <c r="G42" i="59"/>
  <c r="G80" i="59"/>
  <c r="G83" i="59" s="1"/>
  <c r="G84" i="59" s="1"/>
  <c r="F83" i="59"/>
  <c r="F84" i="59" s="1"/>
  <c r="G120" i="48"/>
  <c r="G42" i="48"/>
  <c r="G115" i="31"/>
  <c r="G16" i="45"/>
  <c r="G20" i="18"/>
  <c r="G115" i="35"/>
  <c r="F120" i="35"/>
  <c r="F83" i="28"/>
  <c r="F84" i="28" s="1"/>
  <c r="G80" i="28"/>
  <c r="G83" i="28" s="1"/>
  <c r="G84" i="28" s="1"/>
  <c r="E113" i="10"/>
  <c r="E111" i="10" s="1"/>
  <c r="E113" i="22"/>
  <c r="F83" i="9"/>
  <c r="F84" i="9" s="1"/>
  <c r="G80" i="9"/>
  <c r="G83" i="9" s="1"/>
  <c r="G84" i="9" s="1"/>
  <c r="G56" i="9"/>
  <c r="G64" i="9" s="1"/>
  <c r="G120" i="16"/>
  <c r="G42" i="16"/>
  <c r="G60" i="16"/>
  <c r="G68" i="16" s="1"/>
  <c r="F110" i="16"/>
  <c r="G110" i="16" s="1"/>
  <c r="F68" i="16"/>
  <c r="F22" i="42"/>
  <c r="G41" i="42"/>
  <c r="F110" i="36"/>
  <c r="G110" i="36" s="1"/>
  <c r="F68" i="36"/>
  <c r="G60" i="36"/>
  <c r="G68" i="36" s="1"/>
  <c r="G41" i="36"/>
  <c r="F22" i="36"/>
  <c r="F45" i="36"/>
  <c r="F69" i="36" s="1"/>
  <c r="G16" i="36"/>
  <c r="F83" i="21"/>
  <c r="F84" i="21" s="1"/>
  <c r="G80" i="21"/>
  <c r="G83" i="21" s="1"/>
  <c r="G84" i="21" s="1"/>
  <c r="E112" i="44"/>
  <c r="F110" i="44"/>
  <c r="G110" i="44" s="1"/>
  <c r="F68" i="44"/>
  <c r="G60" i="44"/>
  <c r="G68" i="44" s="1"/>
  <c r="G110" i="51"/>
  <c r="F22" i="25"/>
  <c r="G41" i="25"/>
  <c r="F120" i="25"/>
  <c r="F22" i="55"/>
  <c r="F45" i="55"/>
  <c r="F69" i="55" s="1"/>
  <c r="G41" i="55"/>
  <c r="F110" i="55"/>
  <c r="G110" i="55" s="1"/>
  <c r="G60" i="55"/>
  <c r="G68" i="55" s="1"/>
  <c r="F68" i="55"/>
  <c r="F83" i="60"/>
  <c r="F84" i="60" s="1"/>
  <c r="G80" i="60"/>
  <c r="G83" i="60" s="1"/>
  <c r="G84" i="60" s="1"/>
  <c r="G115" i="57"/>
  <c r="G114" i="52"/>
  <c r="G20" i="17"/>
  <c r="E112" i="4"/>
  <c r="F110" i="48"/>
  <c r="G110" i="48" s="1"/>
  <c r="G60" i="48"/>
  <c r="G68" i="48" s="1"/>
  <c r="F68" i="48"/>
  <c r="G56" i="38"/>
  <c r="G64" i="38" s="1"/>
  <c r="F68" i="9"/>
  <c r="F110" i="9"/>
  <c r="G110" i="9" s="1"/>
  <c r="G60" i="9"/>
  <c r="G68" i="9" s="1"/>
  <c r="F47" i="11" l="1"/>
  <c r="F47" i="32"/>
  <c r="F47" i="37"/>
  <c r="F75" i="63"/>
  <c r="G75" i="63"/>
  <c r="F75" i="64"/>
  <c r="G75" i="64"/>
  <c r="F70" i="56"/>
  <c r="F47" i="17"/>
  <c r="F47" i="56"/>
  <c r="E111" i="16"/>
  <c r="E111" i="14"/>
  <c r="E111" i="59"/>
  <c r="G20" i="13"/>
  <c r="F22" i="19"/>
  <c r="F45" i="42"/>
  <c r="F69" i="42" s="1"/>
  <c r="F45" i="45"/>
  <c r="F69" i="45" s="1"/>
  <c r="G20" i="35"/>
  <c r="F22" i="45"/>
  <c r="F47" i="45" s="1"/>
  <c r="G43" i="29"/>
  <c r="G43" i="25"/>
  <c r="E113" i="44"/>
  <c r="E111" i="24"/>
  <c r="F45" i="60"/>
  <c r="F69" i="60" s="1"/>
  <c r="G20" i="48"/>
  <c r="G20" i="58"/>
  <c r="E113" i="34"/>
  <c r="F45" i="54"/>
  <c r="F69" i="54" s="1"/>
  <c r="G20" i="29"/>
  <c r="G20" i="30"/>
  <c r="F45" i="21"/>
  <c r="F69" i="21" s="1"/>
  <c r="G43" i="27"/>
  <c r="F45" i="39"/>
  <c r="F69" i="39" s="1"/>
  <c r="F112" i="24"/>
  <c r="G112" i="24" s="1"/>
  <c r="F45" i="50"/>
  <c r="G43" i="50"/>
  <c r="G20" i="23"/>
  <c r="G43" i="42"/>
  <c r="F70" i="37"/>
  <c r="E111" i="7"/>
  <c r="G43" i="40"/>
  <c r="E111" i="45"/>
  <c r="G20" i="40"/>
  <c r="G20" i="14"/>
  <c r="G20" i="21"/>
  <c r="G20" i="43"/>
  <c r="G20" i="46"/>
  <c r="F22" i="57"/>
  <c r="G113" i="46"/>
  <c r="F45" i="13"/>
  <c r="F69" i="13" s="1"/>
  <c r="F112" i="7"/>
  <c r="G112" i="7" s="1"/>
  <c r="E111" i="15"/>
  <c r="F111" i="41"/>
  <c r="G111" i="41" s="1"/>
  <c r="G20" i="25"/>
  <c r="F22" i="62"/>
  <c r="F61" i="62" s="1"/>
  <c r="F22" i="4"/>
  <c r="G43" i="55"/>
  <c r="G20" i="4"/>
  <c r="F61" i="7"/>
  <c r="F47" i="23"/>
  <c r="F61" i="23"/>
  <c r="F70" i="23" s="1"/>
  <c r="F61" i="15"/>
  <c r="F61" i="26"/>
  <c r="F112" i="47"/>
  <c r="F113" i="47"/>
  <c r="G113" i="47" s="1"/>
  <c r="F61" i="8"/>
  <c r="F113" i="7"/>
  <c r="G113" i="7" s="1"/>
  <c r="F45" i="7"/>
  <c r="F69" i="7" s="1"/>
  <c r="F61" i="12"/>
  <c r="E111" i="52"/>
  <c r="G20" i="28"/>
  <c r="E111" i="43"/>
  <c r="F61" i="20"/>
  <c r="F61" i="44"/>
  <c r="E111" i="30"/>
  <c r="F61" i="27"/>
  <c r="F70" i="27" s="1"/>
  <c r="F47" i="27"/>
  <c r="E111" i="62"/>
  <c r="F113" i="27"/>
  <c r="F112" i="27"/>
  <c r="F113" i="42"/>
  <c r="G113" i="42" s="1"/>
  <c r="F112" i="42"/>
  <c r="F111" i="18"/>
  <c r="G111" i="18" s="1"/>
  <c r="F112" i="34"/>
  <c r="F113" i="34"/>
  <c r="G113" i="34" s="1"/>
  <c r="G101" i="11"/>
  <c r="E111" i="47"/>
  <c r="E111" i="58"/>
  <c r="F113" i="39"/>
  <c r="G113" i="39" s="1"/>
  <c r="F112" i="39"/>
  <c r="F112" i="52"/>
  <c r="F113" i="52"/>
  <c r="F61" i="25"/>
  <c r="F113" i="26"/>
  <c r="G113" i="26" s="1"/>
  <c r="F61" i="40"/>
  <c r="F70" i="40" s="1"/>
  <c r="F47" i="40"/>
  <c r="E111" i="61"/>
  <c r="F112" i="19"/>
  <c r="F70" i="17"/>
  <c r="F112" i="38"/>
  <c r="G112" i="38" s="1"/>
  <c r="E111" i="33"/>
  <c r="F112" i="44"/>
  <c r="F45" i="38"/>
  <c r="F69" i="38" s="1"/>
  <c r="E111" i="19"/>
  <c r="G112" i="56"/>
  <c r="F111" i="56"/>
  <c r="G111" i="56" s="1"/>
  <c r="E111" i="26"/>
  <c r="F61" i="21"/>
  <c r="F47" i="21"/>
  <c r="F61" i="46"/>
  <c r="G43" i="24"/>
  <c r="F61" i="39"/>
  <c r="E111" i="60"/>
  <c r="F112" i="36"/>
  <c r="F113" i="36"/>
  <c r="G113" i="36" s="1"/>
  <c r="G20" i="51"/>
  <c r="E111" i="31"/>
  <c r="G20" i="33"/>
  <c r="E111" i="23"/>
  <c r="G20" i="55"/>
  <c r="F112" i="16"/>
  <c r="G112" i="41"/>
  <c r="G20" i="60"/>
  <c r="E111" i="9"/>
  <c r="F61" i="48"/>
  <c r="F61" i="43"/>
  <c r="F45" i="41"/>
  <c r="F47" i="41" s="1"/>
  <c r="G43" i="41"/>
  <c r="G112" i="37"/>
  <c r="F61" i="29"/>
  <c r="F70" i="29" s="1"/>
  <c r="F47" i="29"/>
  <c r="E111" i="22"/>
  <c r="E111" i="12"/>
  <c r="F45" i="35"/>
  <c r="F69" i="35" s="1"/>
  <c r="F112" i="21"/>
  <c r="F112" i="46"/>
  <c r="F111" i="46" s="1"/>
  <c r="G43" i="34"/>
  <c r="G20" i="44"/>
  <c r="F112" i="26"/>
  <c r="G43" i="53"/>
  <c r="F45" i="53"/>
  <c r="F112" i="60"/>
  <c r="F113" i="60"/>
  <c r="G113" i="60" s="1"/>
  <c r="E111" i="36"/>
  <c r="F112" i="31"/>
  <c r="G43" i="33"/>
  <c r="F45" i="25"/>
  <c r="F69" i="25" s="1"/>
  <c r="F45" i="14"/>
  <c r="F69" i="14" s="1"/>
  <c r="F61" i="55"/>
  <c r="F70" i="55" s="1"/>
  <c r="F47" i="55"/>
  <c r="F61" i="42"/>
  <c r="F112" i="43"/>
  <c r="G112" i="43" s="1"/>
  <c r="F61" i="60"/>
  <c r="F113" i="28"/>
  <c r="G113" i="28" s="1"/>
  <c r="F112" i="28"/>
  <c r="E111" i="54"/>
  <c r="E111" i="8"/>
  <c r="E111" i="48"/>
  <c r="G20" i="15"/>
  <c r="F112" i="20"/>
  <c r="G112" i="20" s="1"/>
  <c r="F61" i="61"/>
  <c r="F70" i="61" s="1"/>
  <c r="F47" i="61"/>
  <c r="E111" i="21"/>
  <c r="F45" i="22"/>
  <c r="F47" i="22" s="1"/>
  <c r="F61" i="28"/>
  <c r="F47" i="34"/>
  <c r="F61" i="34"/>
  <c r="F70" i="34" s="1"/>
  <c r="E111" i="29"/>
  <c r="F112" i="25"/>
  <c r="F113" i="25"/>
  <c r="G113" i="25" s="1"/>
  <c r="F61" i="36"/>
  <c r="F70" i="36" s="1"/>
  <c r="F47" i="36"/>
  <c r="F61" i="14"/>
  <c r="F113" i="15"/>
  <c r="G113" i="15" s="1"/>
  <c r="F45" i="15"/>
  <c r="F61" i="51"/>
  <c r="E111" i="42"/>
  <c r="G43" i="22"/>
  <c r="F61" i="52"/>
  <c r="G20" i="8"/>
  <c r="F45" i="6"/>
  <c r="G43" i="6"/>
  <c r="F61" i="9"/>
  <c r="F70" i="9" s="1"/>
  <c r="F47" i="9"/>
  <c r="G43" i="46"/>
  <c r="F112" i="62"/>
  <c r="F113" i="62"/>
  <c r="G113" i="62" s="1"/>
  <c r="G43" i="61"/>
  <c r="F112" i="23"/>
  <c r="G112" i="23" s="1"/>
  <c r="F113" i="23"/>
  <c r="G113" i="23" s="1"/>
  <c r="F113" i="54"/>
  <c r="G113" i="54" s="1"/>
  <c r="G43" i="54"/>
  <c r="F113" i="59"/>
  <c r="G113" i="59" s="1"/>
  <c r="F113" i="19"/>
  <c r="G113" i="19" s="1"/>
  <c r="F112" i="12"/>
  <c r="G112" i="12" s="1"/>
  <c r="F112" i="45"/>
  <c r="F113" i="45"/>
  <c r="G113" i="45" s="1"/>
  <c r="F112" i="61"/>
  <c r="F113" i="61"/>
  <c r="G113" i="61" s="1"/>
  <c r="E111" i="51"/>
  <c r="G20" i="42"/>
  <c r="F61" i="22"/>
  <c r="F112" i="48"/>
  <c r="G112" i="48" s="1"/>
  <c r="F112" i="59"/>
  <c r="E111" i="46"/>
  <c r="G112" i="46"/>
  <c r="F113" i="58"/>
  <c r="G113" i="58" s="1"/>
  <c r="F112" i="58"/>
  <c r="F45" i="8"/>
  <c r="F69" i="8" s="1"/>
  <c r="G20" i="31"/>
  <c r="G43" i="15"/>
  <c r="G112" i="39"/>
  <c r="E111" i="39"/>
  <c r="F112" i="57"/>
  <c r="F113" i="6"/>
  <c r="G113" i="6" s="1"/>
  <c r="F113" i="33"/>
  <c r="G113" i="33" s="1"/>
  <c r="F112" i="33"/>
  <c r="E113" i="20"/>
  <c r="F112" i="13"/>
  <c r="F113" i="13"/>
  <c r="F61" i="58"/>
  <c r="E113" i="35"/>
  <c r="G43" i="35"/>
  <c r="E111" i="25"/>
  <c r="G112" i="25"/>
  <c r="F45" i="20"/>
  <c r="F69" i="20" s="1"/>
  <c r="G43" i="7"/>
  <c r="F112" i="15"/>
  <c r="F61" i="24"/>
  <c r="F113" i="37"/>
  <c r="G113" i="37" s="1"/>
  <c r="G112" i="10"/>
  <c r="F111" i="10"/>
  <c r="G111" i="10" s="1"/>
  <c r="F113" i="30"/>
  <c r="G113" i="30" s="1"/>
  <c r="F61" i="35"/>
  <c r="G43" i="60"/>
  <c r="F112" i="29"/>
  <c r="F113" i="29"/>
  <c r="G113" i="29" s="1"/>
  <c r="G20" i="39"/>
  <c r="F112" i="14"/>
  <c r="F113" i="14"/>
  <c r="G113" i="14" s="1"/>
  <c r="E113" i="13"/>
  <c r="E111" i="13" s="1"/>
  <c r="F45" i="46"/>
  <c r="F112" i="35"/>
  <c r="F113" i="35"/>
  <c r="F61" i="31"/>
  <c r="G43" i="39"/>
  <c r="F61" i="41"/>
  <c r="F113" i="22"/>
  <c r="G113" i="22" s="1"/>
  <c r="F112" i="22"/>
  <c r="F111" i="22" s="1"/>
  <c r="E111" i="44"/>
  <c r="G112" i="44"/>
  <c r="E113" i="38"/>
  <c r="E111" i="38" s="1"/>
  <c r="G43" i="38"/>
  <c r="G20" i="20"/>
  <c r="F111" i="17"/>
  <c r="G111" i="17" s="1"/>
  <c r="G43" i="31"/>
  <c r="F112" i="30"/>
  <c r="F112" i="49"/>
  <c r="G112" i="49" s="1"/>
  <c r="F45" i="18"/>
  <c r="G43" i="18"/>
  <c r="G112" i="53"/>
  <c r="F111" i="53"/>
  <c r="G111" i="53" s="1"/>
  <c r="G43" i="17"/>
  <c r="G20" i="12"/>
  <c r="F113" i="51"/>
  <c r="G113" i="51" s="1"/>
  <c r="G43" i="37"/>
  <c r="F61" i="33"/>
  <c r="F70" i="33" s="1"/>
  <c r="F47" i="33"/>
  <c r="E111" i="40"/>
  <c r="E111" i="34"/>
  <c r="F112" i="54"/>
  <c r="F111" i="54" s="1"/>
  <c r="F22" i="54"/>
  <c r="F112" i="8"/>
  <c r="G112" i="8" s="1"/>
  <c r="G20" i="61"/>
  <c r="F111" i="50"/>
  <c r="G111" i="50" s="1"/>
  <c r="F112" i="51"/>
  <c r="G112" i="51" s="1"/>
  <c r="F61" i="59"/>
  <c r="G20" i="9"/>
  <c r="G20" i="36"/>
  <c r="F61" i="16"/>
  <c r="F61" i="38"/>
  <c r="G20" i="59"/>
  <c r="F61" i="13"/>
  <c r="F111" i="32"/>
  <c r="G111" i="32" s="1"/>
  <c r="G20" i="26"/>
  <c r="E113" i="27"/>
  <c r="E111" i="27" s="1"/>
  <c r="F112" i="4"/>
  <c r="G113" i="52"/>
  <c r="E111" i="20"/>
  <c r="G43" i="23"/>
  <c r="F111" i="11"/>
  <c r="G111" i="11" s="1"/>
  <c r="G20" i="22"/>
  <c r="G20" i="34"/>
  <c r="F22" i="49"/>
  <c r="E111" i="28"/>
  <c r="G112" i="28"/>
  <c r="E111" i="49"/>
  <c r="G43" i="9"/>
  <c r="F61" i="47"/>
  <c r="G113" i="10"/>
  <c r="F113" i="40"/>
  <c r="G113" i="40" s="1"/>
  <c r="F112" i="40"/>
  <c r="F111" i="40" s="1"/>
  <c r="F61" i="30"/>
  <c r="E113" i="4"/>
  <c r="E111" i="4" s="1"/>
  <c r="G43" i="36"/>
  <c r="F113" i="9"/>
  <c r="G113" i="9" s="1"/>
  <c r="F112" i="9"/>
  <c r="G43" i="45"/>
  <c r="G112" i="13"/>
  <c r="F112" i="55"/>
  <c r="F113" i="55"/>
  <c r="G113" i="55" s="1"/>
  <c r="F47" i="38" l="1"/>
  <c r="F70" i="13"/>
  <c r="F111" i="33"/>
  <c r="F70" i="60"/>
  <c r="F47" i="13"/>
  <c r="F47" i="42"/>
  <c r="F70" i="42"/>
  <c r="F47" i="35"/>
  <c r="F47" i="60"/>
  <c r="F70" i="35"/>
  <c r="G111" i="22"/>
  <c r="F47" i="39"/>
  <c r="F70" i="39"/>
  <c r="G43" i="21"/>
  <c r="F61" i="19"/>
  <c r="F61" i="45"/>
  <c r="F70" i="45" s="1"/>
  <c r="F70" i="21"/>
  <c r="F111" i="52"/>
  <c r="G111" i="52" s="1"/>
  <c r="F111" i="34"/>
  <c r="G111" i="34" s="1"/>
  <c r="F45" i="52"/>
  <c r="G43" i="52"/>
  <c r="F61" i="57"/>
  <c r="F111" i="6"/>
  <c r="G111" i="6" s="1"/>
  <c r="F70" i="38"/>
  <c r="G43" i="8"/>
  <c r="F113" i="21"/>
  <c r="G113" i="21" s="1"/>
  <c r="F111" i="42"/>
  <c r="G111" i="42" s="1"/>
  <c r="F111" i="27"/>
  <c r="F69" i="50"/>
  <c r="F70" i="50" s="1"/>
  <c r="F47" i="50"/>
  <c r="F70" i="8"/>
  <c r="F70" i="14"/>
  <c r="F111" i="58"/>
  <c r="F111" i="61"/>
  <c r="G111" i="61" s="1"/>
  <c r="F111" i="25"/>
  <c r="F111" i="39"/>
  <c r="G43" i="13"/>
  <c r="F113" i="38"/>
  <c r="G113" i="38" s="1"/>
  <c r="F111" i="47"/>
  <c r="G111" i="47" s="1"/>
  <c r="F61" i="4"/>
  <c r="F111" i="9"/>
  <c r="F111" i="62"/>
  <c r="G111" i="62" s="1"/>
  <c r="F111" i="26"/>
  <c r="G112" i="26"/>
  <c r="G111" i="58"/>
  <c r="F45" i="47"/>
  <c r="G43" i="47"/>
  <c r="F45" i="62"/>
  <c r="G43" i="62"/>
  <c r="F69" i="46"/>
  <c r="F70" i="46" s="1"/>
  <c r="F45" i="49"/>
  <c r="F47" i="49" s="1"/>
  <c r="G43" i="49"/>
  <c r="F113" i="16"/>
  <c r="G113" i="16" s="1"/>
  <c r="F45" i="16"/>
  <c r="G43" i="16"/>
  <c r="G111" i="27"/>
  <c r="G112" i="15"/>
  <c r="F111" i="15"/>
  <c r="G111" i="15" s="1"/>
  <c r="G112" i="45"/>
  <c r="F111" i="45"/>
  <c r="G111" i="45" s="1"/>
  <c r="F69" i="6"/>
  <c r="F70" i="6" s="1"/>
  <c r="F47" i="6"/>
  <c r="G112" i="27"/>
  <c r="F70" i="25"/>
  <c r="F111" i="60"/>
  <c r="G111" i="60" s="1"/>
  <c r="G112" i="22"/>
  <c r="G112" i="16"/>
  <c r="F45" i="58"/>
  <c r="G43" i="58"/>
  <c r="F111" i="36"/>
  <c r="G111" i="36" s="1"/>
  <c r="F47" i="46"/>
  <c r="F45" i="26"/>
  <c r="G43" i="26"/>
  <c r="F111" i="7"/>
  <c r="G111" i="7" s="1"/>
  <c r="G112" i="58"/>
  <c r="G113" i="27"/>
  <c r="F47" i="20"/>
  <c r="F47" i="8"/>
  <c r="G101" i="56"/>
  <c r="F113" i="44"/>
  <c r="G113" i="44" s="1"/>
  <c r="F45" i="44"/>
  <c r="F45" i="57"/>
  <c r="G43" i="57"/>
  <c r="F111" i="35"/>
  <c r="G112" i="35"/>
  <c r="G112" i="14"/>
  <c r="F111" i="14"/>
  <c r="G111" i="14" s="1"/>
  <c r="G112" i="29"/>
  <c r="F111" i="29"/>
  <c r="G111" i="29" s="1"/>
  <c r="G112" i="57"/>
  <c r="F45" i="59"/>
  <c r="G43" i="59"/>
  <c r="F69" i="53"/>
  <c r="F70" i="53" s="1"/>
  <c r="F47" i="53"/>
  <c r="F111" i="37"/>
  <c r="G111" i="37" s="1"/>
  <c r="F113" i="24"/>
  <c r="F45" i="24"/>
  <c r="F45" i="43"/>
  <c r="G43" i="43"/>
  <c r="F113" i="8"/>
  <c r="G113" i="8" s="1"/>
  <c r="F111" i="55"/>
  <c r="G111" i="55" s="1"/>
  <c r="G112" i="55"/>
  <c r="F111" i="51"/>
  <c r="G111" i="51" s="1"/>
  <c r="G111" i="40"/>
  <c r="F113" i="49"/>
  <c r="G113" i="49" s="1"/>
  <c r="F111" i="30"/>
  <c r="G111" i="30" s="1"/>
  <c r="G113" i="13"/>
  <c r="F45" i="30"/>
  <c r="G43" i="30"/>
  <c r="G113" i="35"/>
  <c r="E111" i="35"/>
  <c r="F111" i="13"/>
  <c r="G111" i="13" s="1"/>
  <c r="F111" i="59"/>
  <c r="G111" i="59" s="1"/>
  <c r="G112" i="59"/>
  <c r="G112" i="42"/>
  <c r="F69" i="15"/>
  <c r="F70" i="15" s="1"/>
  <c r="F47" i="14"/>
  <c r="F69" i="22"/>
  <c r="F70" i="22" s="1"/>
  <c r="F113" i="20"/>
  <c r="F111" i="20" s="1"/>
  <c r="G111" i="20" s="1"/>
  <c r="G112" i="54"/>
  <c r="F111" i="28"/>
  <c r="G111" i="28" s="1"/>
  <c r="F113" i="43"/>
  <c r="G113" i="43" s="1"/>
  <c r="G112" i="36"/>
  <c r="G111" i="9"/>
  <c r="G112" i="31"/>
  <c r="F45" i="28"/>
  <c r="G43" i="28"/>
  <c r="F111" i="44"/>
  <c r="G111" i="44" s="1"/>
  <c r="G112" i="33"/>
  <c r="G111" i="39"/>
  <c r="G112" i="47"/>
  <c r="G112" i="62"/>
  <c r="G112" i="30"/>
  <c r="F70" i="20"/>
  <c r="F47" i="15"/>
  <c r="F45" i="19"/>
  <c r="G43" i="19"/>
  <c r="F45" i="12"/>
  <c r="G43" i="12"/>
  <c r="G112" i="34"/>
  <c r="F61" i="49"/>
  <c r="G112" i="4"/>
  <c r="F61" i="54"/>
  <c r="F70" i="54" s="1"/>
  <c r="F47" i="54"/>
  <c r="G112" i="40"/>
  <c r="F45" i="51"/>
  <c r="G43" i="51"/>
  <c r="F69" i="18"/>
  <c r="F70" i="18" s="1"/>
  <c r="F47" i="18"/>
  <c r="F113" i="31"/>
  <c r="G113" i="31" s="1"/>
  <c r="F45" i="31"/>
  <c r="F45" i="48"/>
  <c r="G43" i="48"/>
  <c r="F113" i="57"/>
  <c r="G113" i="57" s="1"/>
  <c r="G43" i="44"/>
  <c r="F113" i="48"/>
  <c r="G113" i="48" s="1"/>
  <c r="F113" i="12"/>
  <c r="G113" i="12" s="1"/>
  <c r="F111" i="23"/>
  <c r="G111" i="23" s="1"/>
  <c r="G111" i="25"/>
  <c r="G112" i="21"/>
  <c r="G111" i="54"/>
  <c r="G111" i="46"/>
  <c r="F69" i="41"/>
  <c r="F70" i="41" s="1"/>
  <c r="G112" i="9"/>
  <c r="G112" i="60"/>
  <c r="G111" i="26"/>
  <c r="G43" i="20"/>
  <c r="G111" i="33"/>
  <c r="G112" i="19"/>
  <c r="F111" i="19"/>
  <c r="G111" i="19" s="1"/>
  <c r="G112" i="61"/>
  <c r="F47" i="25"/>
  <c r="G112" i="52"/>
  <c r="F70" i="7"/>
  <c r="F47" i="7"/>
  <c r="G113" i="20" l="1"/>
  <c r="G101" i="9"/>
  <c r="F111" i="38"/>
  <c r="G111" i="38" s="1"/>
  <c r="F111" i="21"/>
  <c r="G111" i="21" s="1"/>
  <c r="F69" i="52"/>
  <c r="F70" i="52" s="1"/>
  <c r="F47" i="52"/>
  <c r="F111" i="49"/>
  <c r="G111" i="49" s="1"/>
  <c r="F111" i="43"/>
  <c r="G111" i="43" s="1"/>
  <c r="G101" i="29"/>
  <c r="G101" i="37"/>
  <c r="G101" i="36"/>
  <c r="G101" i="50"/>
  <c r="F69" i="47"/>
  <c r="F70" i="47" s="1"/>
  <c r="F47" i="47"/>
  <c r="F111" i="48"/>
  <c r="G111" i="48" s="1"/>
  <c r="F45" i="4"/>
  <c r="G43" i="4"/>
  <c r="F113" i="4"/>
  <c r="F69" i="62"/>
  <c r="F70" i="62" s="1"/>
  <c r="F47" i="62"/>
  <c r="G111" i="35"/>
  <c r="G101" i="51"/>
  <c r="F69" i="28"/>
  <c r="F70" i="28" s="1"/>
  <c r="F47" i="28"/>
  <c r="G101" i="17"/>
  <c r="F69" i="57"/>
  <c r="F70" i="57" s="1"/>
  <c r="F47" i="57"/>
  <c r="F69" i="58"/>
  <c r="F70" i="58" s="1"/>
  <c r="F47" i="58"/>
  <c r="F111" i="31"/>
  <c r="G111" i="31" s="1"/>
  <c r="G101" i="18"/>
  <c r="F111" i="12"/>
  <c r="G111" i="12" s="1"/>
  <c r="F69" i="59"/>
  <c r="F70" i="59" s="1"/>
  <c r="F47" i="59"/>
  <c r="F69" i="26"/>
  <c r="F70" i="26" s="1"/>
  <c r="F47" i="26"/>
  <c r="F69" i="48"/>
  <c r="F70" i="48" s="1"/>
  <c r="F47" i="48"/>
  <c r="G101" i="10"/>
  <c r="F69" i="31"/>
  <c r="F70" i="31" s="1"/>
  <c r="F47" i="31"/>
  <c r="F111" i="8"/>
  <c r="G111" i="8" s="1"/>
  <c r="F111" i="57"/>
  <c r="G111" i="57" s="1"/>
  <c r="F69" i="44"/>
  <c r="F70" i="44" s="1"/>
  <c r="F47" i="44"/>
  <c r="F111" i="16"/>
  <c r="G111" i="16" s="1"/>
  <c r="G101" i="34"/>
  <c r="F69" i="51"/>
  <c r="F70" i="51" s="1"/>
  <c r="F47" i="51"/>
  <c r="G101" i="8"/>
  <c r="G113" i="24"/>
  <c r="F111" i="24"/>
  <c r="G111" i="24" s="1"/>
  <c r="F69" i="12"/>
  <c r="F70" i="12" s="1"/>
  <c r="F47" i="12"/>
  <c r="F69" i="19"/>
  <c r="F70" i="19" s="1"/>
  <c r="F47" i="19"/>
  <c r="F69" i="30"/>
  <c r="F70" i="30" s="1"/>
  <c r="F47" i="30"/>
  <c r="F69" i="43"/>
  <c r="F70" i="43" s="1"/>
  <c r="F47" i="43"/>
  <c r="F69" i="24"/>
  <c r="F70" i="24" s="1"/>
  <c r="F47" i="24"/>
  <c r="G101" i="32"/>
  <c r="G101" i="33"/>
  <c r="F69" i="16"/>
  <c r="F70" i="16" s="1"/>
  <c r="F47" i="16"/>
  <c r="F69" i="49"/>
  <c r="F70" i="49" s="1"/>
  <c r="G101" i="45" l="1"/>
  <c r="G101" i="39"/>
  <c r="G101" i="52"/>
  <c r="G101" i="14"/>
  <c r="G101" i="6"/>
  <c r="G101" i="20"/>
  <c r="G101" i="53"/>
  <c r="G101" i="31"/>
  <c r="G101" i="35"/>
  <c r="G101" i="47"/>
  <c r="G101" i="38"/>
  <c r="F111" i="4"/>
  <c r="G111" i="4" s="1"/>
  <c r="G113" i="4"/>
  <c r="G101" i="55"/>
  <c r="F69" i="4"/>
  <c r="F70" i="4" s="1"/>
  <c r="F47" i="4"/>
  <c r="G101" i="24"/>
  <c r="G101" i="41"/>
  <c r="G101" i="62"/>
  <c r="G101" i="42"/>
  <c r="G101" i="22"/>
  <c r="G101" i="46"/>
  <c r="G101" i="21"/>
  <c r="G101" i="61"/>
  <c r="G101" i="23"/>
  <c r="G101" i="60"/>
  <c r="G101" i="44"/>
  <c r="G101" i="13"/>
  <c r="G101" i="48"/>
  <c r="G101" i="40"/>
  <c r="G101" i="25"/>
  <c r="G101" i="15"/>
  <c r="G101" i="7"/>
  <c r="G101" i="27"/>
  <c r="G101" i="54" l="1"/>
  <c r="G101" i="28"/>
  <c r="G101" i="59"/>
  <c r="G101" i="30"/>
  <c r="G101" i="58"/>
  <c r="G101" i="19"/>
  <c r="G101" i="16"/>
  <c r="G101" i="49"/>
  <c r="G101" i="12"/>
  <c r="G101" i="26"/>
  <c r="G101" i="43"/>
  <c r="G101" i="57"/>
  <c r="G101" i="4" l="1"/>
  <c r="G14" i="6" l="1"/>
  <c r="G10" i="27"/>
  <c r="G11" i="6" l="1"/>
  <c r="G9" i="6"/>
  <c r="G9" i="8"/>
  <c r="G9" i="10"/>
  <c r="G9" i="12"/>
  <c r="G9" i="14"/>
  <c r="G9" i="16"/>
  <c r="G9" i="18"/>
  <c r="G9" i="20"/>
  <c r="G9" i="22"/>
  <c r="G9" i="24"/>
  <c r="G9" i="26"/>
  <c r="G9" i="28"/>
  <c r="G9" i="30"/>
  <c r="G9" i="32"/>
  <c r="G9" i="34"/>
  <c r="G9" i="36"/>
  <c r="G9" i="38"/>
  <c r="G9" i="40"/>
  <c r="G9" i="42"/>
  <c r="G9" i="44"/>
  <c r="G9" i="46"/>
  <c r="G9" i="48"/>
  <c r="G9" i="50"/>
  <c r="G9" i="52"/>
  <c r="G9" i="54"/>
  <c r="G9" i="56"/>
  <c r="G9" i="57"/>
  <c r="G9" i="59"/>
  <c r="G9" i="61"/>
  <c r="G9" i="7"/>
  <c r="G9" i="11"/>
  <c r="G9" i="13"/>
  <c r="G9" i="15"/>
  <c r="G9" i="17"/>
  <c r="G9" i="19"/>
  <c r="G9" i="21"/>
  <c r="G9" i="23"/>
  <c r="G9" i="25"/>
  <c r="G9" i="27"/>
  <c r="G9" i="29"/>
  <c r="G9" i="31"/>
  <c r="G9" i="33"/>
  <c r="G9" i="35"/>
  <c r="G9" i="37"/>
  <c r="G9" i="39"/>
  <c r="G9" i="41"/>
  <c r="G9" i="43"/>
  <c r="G9" i="45"/>
  <c r="G9" i="47"/>
  <c r="G9" i="49"/>
  <c r="G9" i="51"/>
  <c r="G9" i="53"/>
  <c r="G9" i="55"/>
  <c r="G9" i="58"/>
  <c r="G9" i="60"/>
  <c r="G7" i="6"/>
  <c r="G7" i="8"/>
  <c r="G7" i="10"/>
  <c r="G7" i="12"/>
  <c r="G7" i="14"/>
  <c r="G7" i="16"/>
  <c r="G7" i="18"/>
  <c r="G7" i="20"/>
  <c r="G7" i="22"/>
  <c r="G7" i="24"/>
  <c r="G7" i="26"/>
  <c r="G7" i="28"/>
  <c r="G7" i="30"/>
  <c r="G7" i="32"/>
  <c r="G7" i="34"/>
  <c r="G7" i="36"/>
  <c r="G7" i="38"/>
  <c r="G7" i="40"/>
  <c r="G7" i="42"/>
  <c r="G7" i="44"/>
  <c r="G7" i="46"/>
  <c r="G7" i="48"/>
  <c r="G7" i="50"/>
  <c r="G7" i="52"/>
  <c r="G7" i="54"/>
  <c r="G7" i="56"/>
  <c r="G7" i="57"/>
  <c r="G7" i="59"/>
  <c r="G7" i="61"/>
  <c r="G7" i="7"/>
  <c r="G7" i="11"/>
  <c r="G7" i="13"/>
  <c r="G7" i="15"/>
  <c r="G7" i="17"/>
  <c r="G7" i="19"/>
  <c r="G7" i="21"/>
  <c r="G7" i="23"/>
  <c r="G7" i="25"/>
  <c r="G7" i="27"/>
  <c r="G7" i="29"/>
  <c r="G7" i="31"/>
  <c r="G7" i="33"/>
  <c r="G7" i="35"/>
  <c r="G7" i="37"/>
  <c r="G7" i="39"/>
  <c r="G7" i="41"/>
  <c r="G7" i="43"/>
  <c r="G7" i="45"/>
  <c r="G7" i="47"/>
  <c r="G7" i="49"/>
  <c r="G7" i="51"/>
  <c r="G7" i="53"/>
  <c r="G7" i="55"/>
  <c r="G7" i="58"/>
  <c r="G7" i="60"/>
  <c r="G7" i="5"/>
  <c r="G14" i="56"/>
  <c r="G10" i="61"/>
  <c r="G10" i="59"/>
  <c r="G10" i="57"/>
  <c r="G10" i="56"/>
  <c r="G10" i="54"/>
  <c r="G10" i="52"/>
  <c r="G10" i="50"/>
  <c r="G10" i="48"/>
  <c r="G10" i="46"/>
  <c r="G10" i="43"/>
  <c r="G10" i="39"/>
  <c r="G10" i="35"/>
  <c r="G10" i="31"/>
  <c r="G10" i="6"/>
  <c r="G10" i="8"/>
  <c r="G10" i="10"/>
  <c r="G10" i="12"/>
  <c r="G10" i="14"/>
  <c r="G10" i="16"/>
  <c r="G10" i="18"/>
  <c r="G10" i="20"/>
  <c r="G10" i="22"/>
  <c r="G10" i="24"/>
  <c r="G10" i="26"/>
  <c r="G10" i="28"/>
  <c r="G10" i="30"/>
  <c r="G10" i="32"/>
  <c r="G10" i="34"/>
  <c r="G10" i="36"/>
  <c r="G10" i="38"/>
  <c r="G10" i="40"/>
  <c r="G10" i="42"/>
  <c r="G10" i="44"/>
  <c r="G10" i="7"/>
  <c r="G10" i="11"/>
  <c r="G10" i="13"/>
  <c r="G10" i="15"/>
  <c r="G10" i="17"/>
  <c r="G10" i="19"/>
  <c r="G10" i="21"/>
  <c r="G10" i="23"/>
  <c r="G8" i="6"/>
  <c r="G8" i="8"/>
  <c r="G8" i="10"/>
  <c r="G8" i="12"/>
  <c r="G8" i="14"/>
  <c r="G8" i="16"/>
  <c r="G8" i="18"/>
  <c r="G8" i="20"/>
  <c r="G8" i="22"/>
  <c r="G8" i="24"/>
  <c r="G8" i="26"/>
  <c r="G8" i="28"/>
  <c r="G8" i="30"/>
  <c r="G8" i="32"/>
  <c r="G8" i="34"/>
  <c r="G8" i="36"/>
  <c r="G8" i="38"/>
  <c r="G8" i="40"/>
  <c r="G8" i="42"/>
  <c r="G8" i="44"/>
  <c r="G8" i="46"/>
  <c r="G8" i="48"/>
  <c r="G8" i="50"/>
  <c r="G8" i="52"/>
  <c r="G8" i="54"/>
  <c r="G8" i="56"/>
  <c r="G8" i="57"/>
  <c r="G8" i="59"/>
  <c r="G8" i="61"/>
  <c r="G8" i="7"/>
  <c r="G8" i="13"/>
  <c r="G8" i="17"/>
  <c r="G8" i="21"/>
  <c r="G8" i="25"/>
  <c r="G8" i="29"/>
  <c r="G8" i="33"/>
  <c r="G8" i="37"/>
  <c r="G8" i="39"/>
  <c r="G8" i="41"/>
  <c r="G8" i="43"/>
  <c r="G8" i="45"/>
  <c r="G8" i="47"/>
  <c r="G8" i="49"/>
  <c r="G8" i="51"/>
  <c r="G8" i="53"/>
  <c r="G8" i="55"/>
  <c r="G8" i="58"/>
  <c r="G8" i="60"/>
  <c r="G14" i="9"/>
  <c r="G14" i="7"/>
  <c r="G10" i="60"/>
  <c r="G10" i="58"/>
  <c r="G10" i="55"/>
  <c r="G10" i="53"/>
  <c r="G10" i="51"/>
  <c r="G10" i="49"/>
  <c r="G10" i="47"/>
  <c r="G10" i="45"/>
  <c r="G10" i="41"/>
  <c r="G10" i="37"/>
  <c r="G10" i="33"/>
  <c r="G10" i="29"/>
  <c r="G10" i="25"/>
  <c r="G26" i="6"/>
  <c r="G26" i="8"/>
  <c r="G26" i="10"/>
  <c r="G26" i="12"/>
  <c r="G26" i="14"/>
  <c r="G26" i="16"/>
  <c r="G26" i="18"/>
  <c r="G26" i="20"/>
  <c r="G26" i="22"/>
  <c r="G26" i="24"/>
  <c r="G26" i="26"/>
  <c r="G26" i="28"/>
  <c r="G26" i="30"/>
  <c r="G26" i="32"/>
  <c r="G26" i="34"/>
  <c r="G26" i="36"/>
  <c r="G26" i="38"/>
  <c r="G26" i="40"/>
  <c r="G26" i="42"/>
  <c r="G26" i="44"/>
  <c r="G26" i="46"/>
  <c r="G26" i="48"/>
  <c r="G26" i="50"/>
  <c r="G26" i="52"/>
  <c r="G26" i="54"/>
  <c r="G26" i="56"/>
  <c r="G26" i="57"/>
  <c r="G26" i="59"/>
  <c r="G26" i="61"/>
  <c r="G26" i="13"/>
  <c r="G26" i="17"/>
  <c r="G26" i="21"/>
  <c r="G26" i="25"/>
  <c r="G26" i="29"/>
  <c r="G26" i="33"/>
  <c r="G26" i="37"/>
  <c r="G26" i="41"/>
  <c r="G26" i="45"/>
  <c r="G26" i="49"/>
  <c r="G26" i="53"/>
  <c r="G26" i="60"/>
  <c r="G26" i="7"/>
  <c r="G26" i="11"/>
  <c r="G26" i="15"/>
  <c r="G26" i="19"/>
  <c r="G26" i="23"/>
  <c r="G26" i="27"/>
  <c r="G26" i="31"/>
  <c r="G26" i="35"/>
  <c r="G26" i="39"/>
  <c r="G26" i="43"/>
  <c r="G26" i="47"/>
  <c r="G26" i="51"/>
  <c r="G26" i="55"/>
  <c r="G26" i="58"/>
  <c r="G28" i="6"/>
  <c r="G28" i="8"/>
  <c r="G28" i="7"/>
  <c r="G28" i="10"/>
  <c r="G28" i="12"/>
  <c r="G28" i="14"/>
  <c r="G28" i="16"/>
  <c r="G28" i="18"/>
  <c r="G28" i="20"/>
  <c r="G28" i="22"/>
  <c r="G28" i="24"/>
  <c r="G28" i="26"/>
  <c r="G28" i="28"/>
  <c r="G28" i="30"/>
  <c r="G28" i="32"/>
  <c r="G28" i="34"/>
  <c r="G28" i="36"/>
  <c r="G28" i="38"/>
  <c r="G28" i="40"/>
  <c r="G28" i="42"/>
  <c r="G28" i="44"/>
  <c r="G28" i="46"/>
  <c r="G28" i="48"/>
  <c r="G28" i="50"/>
  <c r="G28" i="52"/>
  <c r="G28" i="54"/>
  <c r="G28" i="56"/>
  <c r="G28" i="57"/>
  <c r="G28" i="59"/>
  <c r="G28" i="61"/>
  <c r="G28" i="11"/>
  <c r="G36" i="6"/>
  <c r="G36" i="8"/>
  <c r="G36" i="10"/>
  <c r="G36" i="12"/>
  <c r="G36" i="14"/>
  <c r="G36" i="16"/>
  <c r="G36" i="18"/>
  <c r="G36" i="20"/>
  <c r="G36" i="22"/>
  <c r="G36" i="24"/>
  <c r="G36" i="26"/>
  <c r="G36" i="28"/>
  <c r="G36" i="30"/>
  <c r="G36" i="32"/>
  <c r="G36" i="34"/>
  <c r="G36" i="36"/>
  <c r="G36" i="38"/>
  <c r="G36" i="40"/>
  <c r="G36" i="42"/>
  <c r="G36" i="44"/>
  <c r="G36" i="46"/>
  <c r="G36" i="48"/>
  <c r="G36" i="50"/>
  <c r="G36" i="52"/>
  <c r="G36" i="54"/>
  <c r="G36" i="56"/>
  <c r="G36" i="57"/>
  <c r="G36" i="59"/>
  <c r="G36" i="61"/>
  <c r="G36" i="7"/>
  <c r="G36" i="11"/>
  <c r="G36" i="15"/>
  <c r="G36" i="19"/>
  <c r="G36" i="23"/>
  <c r="G36" i="27"/>
  <c r="G36" i="31"/>
  <c r="G36" i="35"/>
  <c r="G36" i="39"/>
  <c r="G36" i="43"/>
  <c r="G36" i="47"/>
  <c r="G36" i="51"/>
  <c r="G36" i="55"/>
  <c r="G36" i="58"/>
  <c r="G36" i="5"/>
  <c r="G36" i="13"/>
  <c r="G36" i="21"/>
  <c r="G36" i="29"/>
  <c r="G36" i="37"/>
  <c r="G36" i="45"/>
  <c r="G36" i="53"/>
  <c r="G36" i="60"/>
  <c r="G36" i="17"/>
  <c r="G36" i="25"/>
  <c r="G36" i="33"/>
  <c r="G36" i="41"/>
  <c r="G36" i="49"/>
  <c r="G24" i="52"/>
  <c r="G28" i="60"/>
  <c r="G28" i="53"/>
  <c r="G28" i="49"/>
  <c r="G28" i="45"/>
  <c r="G28" i="41"/>
  <c r="G28" i="37"/>
  <c r="G28" i="33"/>
  <c r="G28" i="29"/>
  <c r="G28" i="25"/>
  <c r="G28" i="21"/>
  <c r="G28" i="17"/>
  <c r="G28" i="13"/>
  <c r="G30" i="7"/>
  <c r="G30" i="11"/>
  <c r="G30" i="13"/>
  <c r="G30" i="15"/>
  <c r="G30" i="17"/>
  <c r="G30" i="19"/>
  <c r="G30" i="21"/>
  <c r="G30" i="23"/>
  <c r="G30" i="25"/>
  <c r="G30" i="27"/>
  <c r="G30" i="29"/>
  <c r="G30" i="31"/>
  <c r="G30" i="33"/>
  <c r="G30" i="35"/>
  <c r="G30" i="37"/>
  <c r="G30" i="39"/>
  <c r="G30" i="41"/>
  <c r="G30" i="43"/>
  <c r="G30" i="45"/>
  <c r="G30" i="47"/>
  <c r="G30" i="49"/>
  <c r="G30" i="51"/>
  <c r="G30" i="53"/>
  <c r="G30" i="55"/>
  <c r="G30" i="58"/>
  <c r="G30" i="60"/>
  <c r="G30" i="6"/>
  <c r="G30" i="10"/>
  <c r="G30" i="14"/>
  <c r="G30" i="18"/>
  <c r="G30" i="22"/>
  <c r="G30" i="26"/>
  <c r="G30" i="30"/>
  <c r="G30" i="34"/>
  <c r="G30" i="38"/>
  <c r="G30" i="42"/>
  <c r="G30" i="46"/>
  <c r="G30" i="50"/>
  <c r="G30" i="54"/>
  <c r="G30" i="57"/>
  <c r="G30" i="61"/>
  <c r="G30" i="8"/>
  <c r="G30" i="12"/>
  <c r="G30" i="16"/>
  <c r="G30" i="20"/>
  <c r="G30" i="24"/>
  <c r="G30" i="28"/>
  <c r="G30" i="32"/>
  <c r="G30" i="36"/>
  <c r="G30" i="40"/>
  <c r="G30" i="44"/>
  <c r="G30" i="48"/>
  <c r="G30" i="52"/>
  <c r="G30" i="56"/>
  <c r="G30" i="59"/>
  <c r="G30" i="5"/>
  <c r="G37" i="16"/>
  <c r="G37" i="20"/>
  <c r="G37" i="24"/>
  <c r="G37" i="26"/>
  <c r="G37" i="30"/>
  <c r="G37" i="34"/>
  <c r="G37" i="36"/>
  <c r="G37" i="44"/>
  <c r="G37" i="48"/>
  <c r="G37" i="33"/>
  <c r="G37" i="41"/>
  <c r="G37" i="58"/>
  <c r="G37" i="19"/>
  <c r="G37" i="57"/>
  <c r="G37" i="59"/>
  <c r="G24" i="49"/>
  <c r="G28" i="58"/>
  <c r="G28" i="55"/>
  <c r="G28" i="51"/>
  <c r="G28" i="47"/>
  <c r="G28" i="43"/>
  <c r="G28" i="39"/>
  <c r="G28" i="35"/>
  <c r="G28" i="31"/>
  <c r="G28" i="27"/>
  <c r="G28" i="23"/>
  <c r="G28" i="19"/>
  <c r="G28" i="15"/>
  <c r="G28" i="62" l="1"/>
  <c r="G24" i="6"/>
  <c r="G24" i="14"/>
  <c r="G24" i="22"/>
  <c r="G24" i="30"/>
  <c r="G24" i="38"/>
  <c r="G24" i="46"/>
  <c r="G24" i="51"/>
  <c r="G24" i="55"/>
  <c r="G24" i="58"/>
  <c r="G24" i="62"/>
  <c r="G37" i="47"/>
  <c r="G37" i="31"/>
  <c r="G37" i="15"/>
  <c r="G37" i="61"/>
  <c r="G37" i="51"/>
  <c r="G37" i="35"/>
  <c r="G37" i="62"/>
  <c r="G37" i="53"/>
  <c r="G37" i="45"/>
  <c r="G37" i="37"/>
  <c r="G37" i="29"/>
  <c r="G37" i="21"/>
  <c r="G37" i="13"/>
  <c r="G37" i="56"/>
  <c r="G37" i="52"/>
  <c r="G37" i="40"/>
  <c r="G37" i="32"/>
  <c r="G37" i="28"/>
  <c r="G37" i="12"/>
  <c r="G37" i="8"/>
  <c r="G33" i="7"/>
  <c r="E31" i="7"/>
  <c r="G31" i="7" s="1"/>
  <c r="G25" i="60"/>
  <c r="E29" i="60"/>
  <c r="G29" i="60" s="1"/>
  <c r="G25" i="53"/>
  <c r="E29" i="53"/>
  <c r="G29" i="53" s="1"/>
  <c r="G25" i="45"/>
  <c r="E29" i="45"/>
  <c r="G29" i="45" s="1"/>
  <c r="E29" i="37"/>
  <c r="G29" i="37" s="1"/>
  <c r="G25" i="37"/>
  <c r="G25" i="29"/>
  <c r="E29" i="29"/>
  <c r="G29" i="29" s="1"/>
  <c r="G25" i="21"/>
  <c r="E29" i="21"/>
  <c r="G29" i="21" s="1"/>
  <c r="E29" i="13"/>
  <c r="G29" i="13" s="1"/>
  <c r="G25" i="13"/>
  <c r="E29" i="58"/>
  <c r="G29" i="58" s="1"/>
  <c r="G25" i="58"/>
  <c r="E29" i="51"/>
  <c r="G29" i="51" s="1"/>
  <c r="G25" i="51"/>
  <c r="E29" i="43"/>
  <c r="G29" i="43" s="1"/>
  <c r="G25" i="43"/>
  <c r="E29" i="35"/>
  <c r="G29" i="35" s="1"/>
  <c r="G25" i="35"/>
  <c r="G25" i="27"/>
  <c r="E29" i="27"/>
  <c r="G29" i="27" s="1"/>
  <c r="G25" i="19"/>
  <c r="E29" i="19"/>
  <c r="G29" i="19" s="1"/>
  <c r="G25" i="61"/>
  <c r="E29" i="61"/>
  <c r="G29" i="61" s="1"/>
  <c r="E29" i="57"/>
  <c r="G29" i="57" s="1"/>
  <c r="G25" i="57"/>
  <c r="E29" i="54"/>
  <c r="G29" i="54" s="1"/>
  <c r="G25" i="54"/>
  <c r="E29" i="50"/>
  <c r="G29" i="50" s="1"/>
  <c r="G25" i="50"/>
  <c r="E29" i="46"/>
  <c r="G29" i="46" s="1"/>
  <c r="G25" i="46"/>
  <c r="G25" i="42"/>
  <c r="E29" i="42"/>
  <c r="G29" i="42" s="1"/>
  <c r="G25" i="38"/>
  <c r="E29" i="38"/>
  <c r="G29" i="38" s="1"/>
  <c r="E29" i="34"/>
  <c r="G29" i="34" s="1"/>
  <c r="G25" i="34"/>
  <c r="E29" i="30"/>
  <c r="G29" i="30" s="1"/>
  <c r="G25" i="30"/>
  <c r="E29" i="26"/>
  <c r="G29" i="26" s="1"/>
  <c r="G25" i="26"/>
  <c r="E29" i="22"/>
  <c r="G29" i="22" s="1"/>
  <c r="G25" i="22"/>
  <c r="E29" i="18"/>
  <c r="G29" i="18" s="1"/>
  <c r="G25" i="18"/>
  <c r="G25" i="14"/>
  <c r="E29" i="14"/>
  <c r="G29" i="14" s="1"/>
  <c r="G25" i="10"/>
  <c r="E29" i="10"/>
  <c r="G29" i="10" s="1"/>
  <c r="G24" i="8"/>
  <c r="G24" i="16"/>
  <c r="G24" i="24"/>
  <c r="G24" i="32"/>
  <c r="G24" i="40"/>
  <c r="G24" i="48"/>
  <c r="G24" i="56"/>
  <c r="G24" i="59"/>
  <c r="G24" i="5"/>
  <c r="G36" i="62"/>
  <c r="G24" i="45"/>
  <c r="G24" i="41"/>
  <c r="G24" i="37"/>
  <c r="G24" i="33"/>
  <c r="G24" i="29"/>
  <c r="G24" i="25"/>
  <c r="G24" i="21"/>
  <c r="G24" i="17"/>
  <c r="G24" i="13"/>
  <c r="G10" i="62"/>
  <c r="G11" i="13"/>
  <c r="G11" i="17"/>
  <c r="G11" i="21"/>
  <c r="G11" i="25"/>
  <c r="G11" i="29"/>
  <c r="G11" i="33"/>
  <c r="G11" i="37"/>
  <c r="G11" i="41"/>
  <c r="G11" i="45"/>
  <c r="G11" i="49"/>
  <c r="G11" i="53"/>
  <c r="G11" i="60"/>
  <c r="G14" i="11"/>
  <c r="G14" i="15"/>
  <c r="G14" i="19"/>
  <c r="G14" i="23"/>
  <c r="G14" i="27"/>
  <c r="G14" i="31"/>
  <c r="G14" i="35"/>
  <c r="G14" i="39"/>
  <c r="G14" i="43"/>
  <c r="G14" i="47"/>
  <c r="G14" i="51"/>
  <c r="G14" i="55"/>
  <c r="G14" i="58"/>
  <c r="G8" i="62"/>
  <c r="G8" i="35"/>
  <c r="G8" i="31"/>
  <c r="G8" i="27"/>
  <c r="G8" i="23"/>
  <c r="G8" i="19"/>
  <c r="G8" i="15"/>
  <c r="G8" i="11"/>
  <c r="G11" i="10"/>
  <c r="G11" i="14"/>
  <c r="G11" i="18"/>
  <c r="G11" i="22"/>
  <c r="G11" i="26"/>
  <c r="G11" i="30"/>
  <c r="G11" i="34"/>
  <c r="G11" i="38"/>
  <c r="G11" i="42"/>
  <c r="G11" i="46"/>
  <c r="G11" i="50"/>
  <c r="G11" i="54"/>
  <c r="G11" i="57"/>
  <c r="G11" i="61"/>
  <c r="G14" i="10"/>
  <c r="G14" i="14"/>
  <c r="G14" i="18"/>
  <c r="G14" i="22"/>
  <c r="G14" i="26"/>
  <c r="G14" i="30"/>
  <c r="G14" i="34"/>
  <c r="G14" i="38"/>
  <c r="G14" i="42"/>
  <c r="G14" i="46"/>
  <c r="G14" i="50"/>
  <c r="G14" i="54"/>
  <c r="G14" i="57"/>
  <c r="G14" i="61"/>
  <c r="G7" i="62"/>
  <c r="G9" i="62"/>
  <c r="G6" i="62"/>
  <c r="E22" i="62"/>
  <c r="G6" i="58"/>
  <c r="E22" i="58"/>
  <c r="G6" i="55"/>
  <c r="E22" i="55"/>
  <c r="E22" i="51"/>
  <c r="G6" i="51"/>
  <c r="G6" i="47"/>
  <c r="E22" i="47"/>
  <c r="G6" i="43"/>
  <c r="E22" i="43"/>
  <c r="G6" i="39"/>
  <c r="E22" i="39"/>
  <c r="G6" i="35"/>
  <c r="G6" i="31"/>
  <c r="G6" i="27"/>
  <c r="G6" i="23"/>
  <c r="G6" i="19"/>
  <c r="G6" i="15"/>
  <c r="G6" i="11"/>
  <c r="G6" i="7"/>
  <c r="E22" i="7"/>
  <c r="G6" i="59"/>
  <c r="E22" i="59"/>
  <c r="G6" i="56"/>
  <c r="E22" i="56"/>
  <c r="G6" i="52"/>
  <c r="E22" i="52"/>
  <c r="G6" i="48"/>
  <c r="E22" i="48"/>
  <c r="G6" i="44"/>
  <c r="E22" i="44"/>
  <c r="G6" i="40"/>
  <c r="E22" i="40"/>
  <c r="G6" i="36"/>
  <c r="E22" i="36"/>
  <c r="G6" i="32"/>
  <c r="E22" i="32"/>
  <c r="G6" i="28"/>
  <c r="E22" i="28"/>
  <c r="G6" i="24"/>
  <c r="E22" i="24"/>
  <c r="G6" i="20"/>
  <c r="E22" i="20"/>
  <c r="G6" i="16"/>
  <c r="E22" i="16"/>
  <c r="G6" i="12"/>
  <c r="E22" i="12"/>
  <c r="E22" i="8"/>
  <c r="G6" i="8"/>
  <c r="G24" i="10"/>
  <c r="G24" i="18"/>
  <c r="G24" i="26"/>
  <c r="G24" i="34"/>
  <c r="G24" i="42"/>
  <c r="G24" i="53"/>
  <c r="G24" i="60"/>
  <c r="G37" i="5"/>
  <c r="G37" i="55"/>
  <c r="G37" i="39"/>
  <c r="G37" i="23"/>
  <c r="G37" i="7"/>
  <c r="G37" i="43"/>
  <c r="G37" i="27"/>
  <c r="G37" i="11"/>
  <c r="G37" i="60"/>
  <c r="G37" i="49"/>
  <c r="G37" i="25"/>
  <c r="G37" i="17"/>
  <c r="G37" i="54"/>
  <c r="G37" i="50"/>
  <c r="G37" i="46"/>
  <c r="G37" i="42"/>
  <c r="G37" i="38"/>
  <c r="G37" i="22"/>
  <c r="G37" i="18"/>
  <c r="G37" i="14"/>
  <c r="G37" i="10"/>
  <c r="G37" i="6"/>
  <c r="G33" i="5"/>
  <c r="E31" i="5"/>
  <c r="G31" i="5" s="1"/>
  <c r="G30" i="62"/>
  <c r="G25" i="62"/>
  <c r="E29" i="62"/>
  <c r="G29" i="62" s="1"/>
  <c r="G25" i="55"/>
  <c r="E29" i="55"/>
  <c r="G29" i="55" s="1"/>
  <c r="G25" i="47"/>
  <c r="E29" i="47"/>
  <c r="G29" i="47" s="1"/>
  <c r="G25" i="39"/>
  <c r="E29" i="39"/>
  <c r="G29" i="39" s="1"/>
  <c r="E29" i="31"/>
  <c r="G29" i="31" s="1"/>
  <c r="G25" i="31"/>
  <c r="G25" i="23"/>
  <c r="E29" i="23"/>
  <c r="G29" i="23" s="1"/>
  <c r="E29" i="15"/>
  <c r="G29" i="15" s="1"/>
  <c r="G25" i="15"/>
  <c r="E29" i="7"/>
  <c r="G29" i="7" s="1"/>
  <c r="G25" i="7"/>
  <c r="G24" i="12"/>
  <c r="G24" i="20"/>
  <c r="G24" i="28"/>
  <c r="G24" i="36"/>
  <c r="G24" i="44"/>
  <c r="G24" i="50"/>
  <c r="G24" i="54"/>
  <c r="G24" i="57"/>
  <c r="G24" i="61"/>
  <c r="G26" i="62"/>
  <c r="G24" i="47"/>
  <c r="G24" i="43"/>
  <c r="G24" i="39"/>
  <c r="G24" i="35"/>
  <c r="G24" i="31"/>
  <c r="G24" i="27"/>
  <c r="G24" i="23"/>
  <c r="G24" i="19"/>
  <c r="G24" i="15"/>
  <c r="G24" i="11"/>
  <c r="G24" i="7"/>
  <c r="G11" i="7"/>
  <c r="G11" i="11"/>
  <c r="G11" i="15"/>
  <c r="G11" i="19"/>
  <c r="G11" i="23"/>
  <c r="G11" i="27"/>
  <c r="G11" i="31"/>
  <c r="G11" i="35"/>
  <c r="G11" i="39"/>
  <c r="G11" i="43"/>
  <c r="G11" i="47"/>
  <c r="G11" i="51"/>
  <c r="G11" i="55"/>
  <c r="G11" i="58"/>
  <c r="G14" i="13"/>
  <c r="G14" i="17"/>
  <c r="G14" i="21"/>
  <c r="G14" i="25"/>
  <c r="G14" i="29"/>
  <c r="G14" i="33"/>
  <c r="G14" i="37"/>
  <c r="G14" i="41"/>
  <c r="G14" i="45"/>
  <c r="G14" i="49"/>
  <c r="G14" i="53"/>
  <c r="G14" i="60"/>
  <c r="G11" i="8"/>
  <c r="G11" i="12"/>
  <c r="G11" i="16"/>
  <c r="G11" i="20"/>
  <c r="G11" i="24"/>
  <c r="G11" i="28"/>
  <c r="G11" i="32"/>
  <c r="G11" i="36"/>
  <c r="G11" i="40"/>
  <c r="G11" i="44"/>
  <c r="G11" i="48"/>
  <c r="G11" i="52"/>
  <c r="G11" i="56"/>
  <c r="G11" i="59"/>
  <c r="G14" i="8"/>
  <c r="G14" i="12"/>
  <c r="G14" i="16"/>
  <c r="G14" i="20"/>
  <c r="G14" i="24"/>
  <c r="G14" i="28"/>
  <c r="G14" i="32"/>
  <c r="G14" i="36"/>
  <c r="G14" i="40"/>
  <c r="G14" i="44"/>
  <c r="G14" i="48"/>
  <c r="G14" i="52"/>
  <c r="G14" i="59"/>
  <c r="G9" i="5"/>
  <c r="G6" i="37"/>
  <c r="E22" i="37"/>
  <c r="G6" i="33"/>
  <c r="E22" i="33"/>
  <c r="G6" i="29"/>
  <c r="E22" i="29"/>
  <c r="G6" i="25"/>
  <c r="E22" i="25"/>
  <c r="E22" i="21"/>
  <c r="G6" i="21"/>
  <c r="G6" i="17"/>
  <c r="E22" i="17"/>
  <c r="G6" i="13"/>
  <c r="E22" i="13"/>
  <c r="G6" i="61"/>
  <c r="E22" i="61"/>
  <c r="G6" i="57"/>
  <c r="E22" i="57"/>
  <c r="G6" i="54"/>
  <c r="E22" i="54"/>
  <c r="G6" i="50"/>
  <c r="E22" i="50"/>
  <c r="G6" i="46"/>
  <c r="E22" i="46"/>
  <c r="G6" i="42"/>
  <c r="E22" i="42"/>
  <c r="G6" i="38"/>
  <c r="E22" i="38"/>
  <c r="G6" i="34"/>
  <c r="E22" i="34"/>
  <c r="G6" i="30"/>
  <c r="E22" i="30"/>
  <c r="G6" i="26"/>
  <c r="E22" i="26"/>
  <c r="G6" i="22"/>
  <c r="E22" i="22"/>
  <c r="G6" i="18"/>
  <c r="E22" i="18"/>
  <c r="G6" i="14"/>
  <c r="E22" i="14"/>
  <c r="G6" i="10"/>
  <c r="E22" i="10"/>
  <c r="G6" i="6"/>
  <c r="E22" i="6"/>
  <c r="G30" i="9"/>
  <c r="G36" i="9"/>
  <c r="G28" i="9"/>
  <c r="G26" i="9"/>
  <c r="G11" i="9"/>
  <c r="G10" i="9"/>
  <c r="G7" i="9"/>
  <c r="G37" i="9"/>
  <c r="G8" i="9"/>
  <c r="G9" i="9"/>
  <c r="E22" i="19" l="1"/>
  <c r="G22" i="19" s="1"/>
  <c r="G61" i="19" s="1"/>
  <c r="E38" i="5"/>
  <c r="G38" i="5" s="1"/>
  <c r="E37" i="4"/>
  <c r="G37" i="4" s="1"/>
  <c r="E29" i="9"/>
  <c r="G29" i="9" s="1"/>
  <c r="G25" i="9"/>
  <c r="G6" i="9"/>
  <c r="E22" i="9"/>
  <c r="G33" i="9"/>
  <c r="E31" i="9"/>
  <c r="E61" i="21"/>
  <c r="G22" i="21"/>
  <c r="G61" i="21" s="1"/>
  <c r="G6" i="60"/>
  <c r="E22" i="60"/>
  <c r="G6" i="5"/>
  <c r="G11" i="62"/>
  <c r="G25" i="17"/>
  <c r="E29" i="17"/>
  <c r="G25" i="25"/>
  <c r="E29" i="25"/>
  <c r="G25" i="33"/>
  <c r="E29" i="33"/>
  <c r="G25" i="41"/>
  <c r="E29" i="41"/>
  <c r="E29" i="49"/>
  <c r="G29" i="49" s="1"/>
  <c r="G25" i="49"/>
  <c r="E30" i="4"/>
  <c r="G30" i="4" s="1"/>
  <c r="E61" i="8"/>
  <c r="G22" i="8"/>
  <c r="G61" i="8" s="1"/>
  <c r="E61" i="19"/>
  <c r="E61" i="51"/>
  <c r="G22" i="51"/>
  <c r="G61" i="51" s="1"/>
  <c r="E6" i="4"/>
  <c r="G14" i="62"/>
  <c r="G25" i="6"/>
  <c r="E29" i="6"/>
  <c r="E29" i="11"/>
  <c r="G25" i="11"/>
  <c r="E31" i="6"/>
  <c r="G33" i="6"/>
  <c r="E31" i="10"/>
  <c r="G33" i="10"/>
  <c r="G33" i="14"/>
  <c r="E31" i="14"/>
  <c r="G33" i="18"/>
  <c r="E31" i="18"/>
  <c r="G33" i="22"/>
  <c r="E31" i="22"/>
  <c r="E31" i="26"/>
  <c r="G33" i="26"/>
  <c r="G33" i="30"/>
  <c r="E31" i="30"/>
  <c r="G33" i="34"/>
  <c r="E31" i="34"/>
  <c r="G33" i="38"/>
  <c r="E31" i="38"/>
  <c r="G33" i="42"/>
  <c r="E31" i="42"/>
  <c r="G33" i="46"/>
  <c r="E31" i="46"/>
  <c r="E31" i="50"/>
  <c r="G33" i="50"/>
  <c r="G33" i="54"/>
  <c r="E31" i="54"/>
  <c r="G33" i="57"/>
  <c r="E31" i="57"/>
  <c r="G33" i="61"/>
  <c r="E31" i="61"/>
  <c r="G33" i="17"/>
  <c r="E31" i="17"/>
  <c r="G33" i="25"/>
  <c r="E31" i="25"/>
  <c r="E31" i="33"/>
  <c r="G33" i="33"/>
  <c r="G33" i="41"/>
  <c r="E31" i="41"/>
  <c r="E31" i="49"/>
  <c r="G33" i="49"/>
  <c r="G33" i="15"/>
  <c r="E31" i="15"/>
  <c r="E31" i="23"/>
  <c r="G33" i="23"/>
  <c r="G33" i="31"/>
  <c r="E31" i="31"/>
  <c r="E31" i="39"/>
  <c r="G33" i="39"/>
  <c r="G33" i="47"/>
  <c r="E31" i="47"/>
  <c r="G33" i="55"/>
  <c r="E31" i="55"/>
  <c r="E31" i="62"/>
  <c r="E33" i="4"/>
  <c r="G33" i="62"/>
  <c r="G24" i="9"/>
  <c r="E61" i="6"/>
  <c r="G22" i="6"/>
  <c r="G61" i="6" s="1"/>
  <c r="E61" i="10"/>
  <c r="G22" i="10"/>
  <c r="G61" i="10" s="1"/>
  <c r="E61" i="14"/>
  <c r="G22" i="14"/>
  <c r="G61" i="14" s="1"/>
  <c r="E61" i="18"/>
  <c r="G22" i="18"/>
  <c r="G61" i="18" s="1"/>
  <c r="G22" i="22"/>
  <c r="G61" i="22" s="1"/>
  <c r="E61" i="22"/>
  <c r="E61" i="26"/>
  <c r="G22" i="26"/>
  <c r="G61" i="26" s="1"/>
  <c r="E61" i="30"/>
  <c r="G22" i="30"/>
  <c r="G61" i="30" s="1"/>
  <c r="E61" i="34"/>
  <c r="G22" i="34"/>
  <c r="G61" i="34" s="1"/>
  <c r="E61" i="38"/>
  <c r="G22" i="38"/>
  <c r="G61" i="38" s="1"/>
  <c r="E61" i="42"/>
  <c r="G22" i="42"/>
  <c r="G61" i="42" s="1"/>
  <c r="E61" i="46"/>
  <c r="G22" i="46"/>
  <c r="G61" i="46" s="1"/>
  <c r="E61" i="50"/>
  <c r="G22" i="50"/>
  <c r="G61" i="50" s="1"/>
  <c r="E61" i="54"/>
  <c r="G22" i="54"/>
  <c r="G61" i="54" s="1"/>
  <c r="E61" i="57"/>
  <c r="G22" i="57"/>
  <c r="G61" i="57" s="1"/>
  <c r="E61" i="61"/>
  <c r="G22" i="61"/>
  <c r="G61" i="61" s="1"/>
  <c r="E61" i="13"/>
  <c r="G22" i="13"/>
  <c r="G61" i="13" s="1"/>
  <c r="E61" i="17"/>
  <c r="G22" i="17"/>
  <c r="G61" i="17" s="1"/>
  <c r="E61" i="25"/>
  <c r="G22" i="25"/>
  <c r="G61" i="25" s="1"/>
  <c r="E61" i="29"/>
  <c r="G22" i="29"/>
  <c r="G61" i="29" s="1"/>
  <c r="E61" i="33"/>
  <c r="G22" i="33"/>
  <c r="G61" i="33" s="1"/>
  <c r="E61" i="37"/>
  <c r="G22" i="37"/>
  <c r="G61" i="37" s="1"/>
  <c r="G6" i="41"/>
  <c r="E22" i="41"/>
  <c r="E22" i="45"/>
  <c r="G6" i="45"/>
  <c r="E22" i="49"/>
  <c r="G6" i="49"/>
  <c r="G6" i="53"/>
  <c r="E22" i="53"/>
  <c r="E29" i="8"/>
  <c r="G25" i="8"/>
  <c r="E29" i="12"/>
  <c r="G25" i="12"/>
  <c r="G25" i="16"/>
  <c r="E29" i="16"/>
  <c r="E29" i="20"/>
  <c r="G25" i="20"/>
  <c r="G25" i="24"/>
  <c r="E29" i="24"/>
  <c r="G25" i="28"/>
  <c r="E29" i="28"/>
  <c r="E29" i="32"/>
  <c r="G25" i="32"/>
  <c r="E29" i="36"/>
  <c r="G25" i="36"/>
  <c r="E29" i="40"/>
  <c r="G25" i="40"/>
  <c r="G25" i="44"/>
  <c r="E29" i="44"/>
  <c r="E29" i="48"/>
  <c r="G25" i="48"/>
  <c r="G25" i="52"/>
  <c r="E29" i="52"/>
  <c r="G29" i="52" s="1"/>
  <c r="G25" i="56"/>
  <c r="E29" i="56"/>
  <c r="E29" i="59"/>
  <c r="G25" i="59"/>
  <c r="G33" i="8"/>
  <c r="E31" i="8"/>
  <c r="G33" i="12"/>
  <c r="E31" i="12"/>
  <c r="E31" i="16"/>
  <c r="G33" i="16"/>
  <c r="E31" i="20"/>
  <c r="G33" i="20"/>
  <c r="G33" i="24"/>
  <c r="E31" i="24"/>
  <c r="E31" i="28"/>
  <c r="G33" i="28"/>
  <c r="E31" i="32"/>
  <c r="G33" i="32"/>
  <c r="G33" i="36"/>
  <c r="E31" i="36"/>
  <c r="G33" i="40"/>
  <c r="E31" i="40"/>
  <c r="G33" i="44"/>
  <c r="E31" i="44"/>
  <c r="G33" i="48"/>
  <c r="E31" i="48"/>
  <c r="G33" i="52"/>
  <c r="E31" i="52"/>
  <c r="E31" i="56"/>
  <c r="G33" i="56"/>
  <c r="E31" i="59"/>
  <c r="G33" i="59"/>
  <c r="E31" i="13"/>
  <c r="G33" i="13"/>
  <c r="G33" i="21"/>
  <c r="E31" i="21"/>
  <c r="E31" i="29"/>
  <c r="G33" i="29"/>
  <c r="G33" i="37"/>
  <c r="E31" i="37"/>
  <c r="E31" i="45"/>
  <c r="G33" i="45"/>
  <c r="E31" i="53"/>
  <c r="G33" i="53"/>
  <c r="G33" i="60"/>
  <c r="E31" i="60"/>
  <c r="E31" i="11"/>
  <c r="G33" i="11"/>
  <c r="G33" i="19"/>
  <c r="E31" i="19"/>
  <c r="G33" i="27"/>
  <c r="E31" i="27"/>
  <c r="G33" i="35"/>
  <c r="E31" i="35"/>
  <c r="G33" i="43"/>
  <c r="E31" i="43"/>
  <c r="E31" i="51"/>
  <c r="G33" i="51"/>
  <c r="E31" i="58"/>
  <c r="G33" i="58"/>
  <c r="E38" i="7"/>
  <c r="E61" i="12"/>
  <c r="G22" i="12"/>
  <c r="G61" i="12" s="1"/>
  <c r="E61" i="16"/>
  <c r="G22" i="16"/>
  <c r="G61" i="16" s="1"/>
  <c r="E61" i="20"/>
  <c r="G22" i="20"/>
  <c r="G61" i="20" s="1"/>
  <c r="E61" i="24"/>
  <c r="G22" i="24"/>
  <c r="G61" i="24" s="1"/>
  <c r="E61" i="28"/>
  <c r="G22" i="28"/>
  <c r="G61" i="28" s="1"/>
  <c r="G22" i="32"/>
  <c r="G61" i="32" s="1"/>
  <c r="E61" i="32"/>
  <c r="G22" i="36"/>
  <c r="G61" i="36" s="1"/>
  <c r="E61" i="36"/>
  <c r="E61" i="40"/>
  <c r="G22" i="40"/>
  <c r="G61" i="40" s="1"/>
  <c r="G22" i="44"/>
  <c r="G61" i="44" s="1"/>
  <c r="E61" i="44"/>
  <c r="E61" i="48"/>
  <c r="G22" i="48"/>
  <c r="G61" i="48" s="1"/>
  <c r="E61" i="52"/>
  <c r="G22" i="52"/>
  <c r="G61" i="52" s="1"/>
  <c r="G22" i="56"/>
  <c r="G61" i="56" s="1"/>
  <c r="E61" i="56"/>
  <c r="E61" i="59"/>
  <c r="G22" i="59"/>
  <c r="G61" i="59" s="1"/>
  <c r="E61" i="7"/>
  <c r="G22" i="7"/>
  <c r="G61" i="7" s="1"/>
  <c r="E22" i="11"/>
  <c r="E22" i="15"/>
  <c r="E22" i="23"/>
  <c r="E22" i="27"/>
  <c r="E22" i="31"/>
  <c r="E22" i="35"/>
  <c r="G22" i="39"/>
  <c r="G61" i="39" s="1"/>
  <c r="E61" i="39"/>
  <c r="G22" i="43"/>
  <c r="G61" i="43" s="1"/>
  <c r="E61" i="43"/>
  <c r="G22" i="47"/>
  <c r="G61" i="47" s="1"/>
  <c r="E61" i="47"/>
  <c r="E61" i="55"/>
  <c r="G22" i="55"/>
  <c r="G61" i="55" s="1"/>
  <c r="E61" i="58"/>
  <c r="G22" i="58"/>
  <c r="G61" i="58" s="1"/>
  <c r="E61" i="62"/>
  <c r="G22" i="62"/>
  <c r="G61" i="62" s="1"/>
  <c r="E9" i="4"/>
  <c r="G9" i="4" s="1"/>
  <c r="E7" i="4"/>
  <c r="G7" i="4" s="1"/>
  <c r="E36" i="4"/>
  <c r="G36" i="4" s="1"/>
  <c r="E24" i="4"/>
  <c r="G22" i="31" l="1"/>
  <c r="G61" i="31" s="1"/>
  <c r="E61" i="31"/>
  <c r="G22" i="23"/>
  <c r="G61" i="23" s="1"/>
  <c r="E61" i="23"/>
  <c r="E61" i="11"/>
  <c r="G22" i="11"/>
  <c r="G61" i="11" s="1"/>
  <c r="G38" i="7"/>
  <c r="E45" i="7"/>
  <c r="E38" i="58"/>
  <c r="G31" i="58"/>
  <c r="G31" i="51"/>
  <c r="E38" i="51"/>
  <c r="G31" i="11"/>
  <c r="E38" i="11"/>
  <c r="G38" i="11" s="1"/>
  <c r="G31" i="53"/>
  <c r="E38" i="53"/>
  <c r="G31" i="45"/>
  <c r="E38" i="45"/>
  <c r="G31" i="29"/>
  <c r="E38" i="29"/>
  <c r="G31" i="13"/>
  <c r="E38" i="13"/>
  <c r="E38" i="59"/>
  <c r="G38" i="59" s="1"/>
  <c r="G31" i="59"/>
  <c r="G31" i="56"/>
  <c r="E38" i="56"/>
  <c r="G38" i="56" s="1"/>
  <c r="G31" i="32"/>
  <c r="E38" i="32"/>
  <c r="G38" i="32" s="1"/>
  <c r="G31" i="28"/>
  <c r="E38" i="28"/>
  <c r="G38" i="28" s="1"/>
  <c r="E38" i="20"/>
  <c r="G38" i="20" s="1"/>
  <c r="G31" i="20"/>
  <c r="E38" i="16"/>
  <c r="G38" i="16" s="1"/>
  <c r="G31" i="16"/>
  <c r="G29" i="59"/>
  <c r="G29" i="48"/>
  <c r="G29" i="40"/>
  <c r="G29" i="36"/>
  <c r="G29" i="32"/>
  <c r="G29" i="20"/>
  <c r="E45" i="20"/>
  <c r="G29" i="12"/>
  <c r="G29" i="8"/>
  <c r="E61" i="53"/>
  <c r="G22" i="53"/>
  <c r="G61" i="53" s="1"/>
  <c r="E61" i="41"/>
  <c r="G22" i="41"/>
  <c r="G61" i="41" s="1"/>
  <c r="G31" i="62"/>
  <c r="E38" i="62"/>
  <c r="G31" i="39"/>
  <c r="E38" i="39"/>
  <c r="G31" i="23"/>
  <c r="E38" i="23"/>
  <c r="G31" i="49"/>
  <c r="E38" i="49"/>
  <c r="E38" i="33"/>
  <c r="G38" i="33" s="1"/>
  <c r="G31" i="33"/>
  <c r="G31" i="50"/>
  <c r="E38" i="50"/>
  <c r="E38" i="26"/>
  <c r="G31" i="26"/>
  <c r="G31" i="10"/>
  <c r="E38" i="10"/>
  <c r="G31" i="6"/>
  <c r="E38" i="6"/>
  <c r="G38" i="6" s="1"/>
  <c r="G29" i="11"/>
  <c r="G29" i="41"/>
  <c r="G29" i="33"/>
  <c r="G29" i="25"/>
  <c r="G29" i="17"/>
  <c r="E38" i="9"/>
  <c r="G31" i="9"/>
  <c r="E61" i="9"/>
  <c r="G22" i="9"/>
  <c r="G61" i="9" s="1"/>
  <c r="G24" i="4"/>
  <c r="E61" i="35"/>
  <c r="G22" i="35"/>
  <c r="G61" i="35" s="1"/>
  <c r="E61" i="27"/>
  <c r="G22" i="27"/>
  <c r="G61" i="27" s="1"/>
  <c r="E61" i="15"/>
  <c r="G22" i="15"/>
  <c r="G61" i="15" s="1"/>
  <c r="G31" i="43"/>
  <c r="E38" i="43"/>
  <c r="G31" i="35"/>
  <c r="E38" i="35"/>
  <c r="G31" i="27"/>
  <c r="E38" i="27"/>
  <c r="E38" i="19"/>
  <c r="G31" i="19"/>
  <c r="G31" i="60"/>
  <c r="E38" i="60"/>
  <c r="G31" i="37"/>
  <c r="E38" i="37"/>
  <c r="G31" i="21"/>
  <c r="E38" i="21"/>
  <c r="G31" i="52"/>
  <c r="E38" i="52"/>
  <c r="E38" i="48"/>
  <c r="G38" i="48" s="1"/>
  <c r="G31" i="48"/>
  <c r="E38" i="44"/>
  <c r="G38" i="44" s="1"/>
  <c r="G31" i="44"/>
  <c r="G31" i="40"/>
  <c r="E38" i="40"/>
  <c r="G38" i="40" s="1"/>
  <c r="E38" i="36"/>
  <c r="G38" i="36" s="1"/>
  <c r="G31" i="36"/>
  <c r="E38" i="24"/>
  <c r="G38" i="24" s="1"/>
  <c r="G31" i="24"/>
  <c r="G31" i="12"/>
  <c r="E38" i="12"/>
  <c r="G38" i="12" s="1"/>
  <c r="G31" i="8"/>
  <c r="E38" i="8"/>
  <c r="G38" i="8" s="1"/>
  <c r="G29" i="56"/>
  <c r="E45" i="56"/>
  <c r="G29" i="44"/>
  <c r="G29" i="28"/>
  <c r="G29" i="24"/>
  <c r="G29" i="16"/>
  <c r="E61" i="49"/>
  <c r="G22" i="49"/>
  <c r="G61" i="49" s="1"/>
  <c r="E61" i="45"/>
  <c r="G22" i="45"/>
  <c r="G61" i="45" s="1"/>
  <c r="G33" i="4"/>
  <c r="E31" i="4"/>
  <c r="G31" i="55"/>
  <c r="E38" i="55"/>
  <c r="G31" i="47"/>
  <c r="E38" i="47"/>
  <c r="G31" i="31"/>
  <c r="E38" i="31"/>
  <c r="G31" i="15"/>
  <c r="E38" i="15"/>
  <c r="E38" i="41"/>
  <c r="G38" i="41" s="1"/>
  <c r="G31" i="41"/>
  <c r="G31" i="25"/>
  <c r="E38" i="25"/>
  <c r="G38" i="25" s="1"/>
  <c r="G31" i="17"/>
  <c r="E38" i="17"/>
  <c r="G38" i="17" s="1"/>
  <c r="G31" i="61"/>
  <c r="E38" i="61"/>
  <c r="E38" i="57"/>
  <c r="G31" i="57"/>
  <c r="G31" i="54"/>
  <c r="E38" i="54"/>
  <c r="G31" i="46"/>
  <c r="E38" i="46"/>
  <c r="G31" i="42"/>
  <c r="E38" i="42"/>
  <c r="G31" i="38"/>
  <c r="E38" i="38"/>
  <c r="E38" i="34"/>
  <c r="G31" i="34"/>
  <c r="E38" i="30"/>
  <c r="G31" i="30"/>
  <c r="G31" i="22"/>
  <c r="E38" i="22"/>
  <c r="G31" i="18"/>
  <c r="E38" i="18"/>
  <c r="G31" i="14"/>
  <c r="E38" i="14"/>
  <c r="G29" i="6"/>
  <c r="G6" i="4"/>
  <c r="E61" i="60"/>
  <c r="G22" i="60"/>
  <c r="G61" i="60" s="1"/>
  <c r="G28" i="5" l="1"/>
  <c r="E28" i="4"/>
  <c r="G28" i="4" s="1"/>
  <c r="G26" i="5"/>
  <c r="E26" i="4"/>
  <c r="G26" i="4" s="1"/>
  <c r="E25" i="4"/>
  <c r="E29" i="5"/>
  <c r="G25" i="5"/>
  <c r="E45" i="28"/>
  <c r="G45" i="28" s="1"/>
  <c r="G69" i="28" s="1"/>
  <c r="G70" i="28" s="1"/>
  <c r="G94" i="28" s="1"/>
  <c r="G100" i="28" s="1"/>
  <c r="E45" i="6"/>
  <c r="G45" i="6" s="1"/>
  <c r="G69" i="6" s="1"/>
  <c r="G70" i="6" s="1"/>
  <c r="G94" i="6" s="1"/>
  <c r="G100" i="6" s="1"/>
  <c r="E45" i="16"/>
  <c r="G45" i="16" s="1"/>
  <c r="G69" i="16" s="1"/>
  <c r="G70" i="16" s="1"/>
  <c r="G94" i="16" s="1"/>
  <c r="G100" i="16" s="1"/>
  <c r="E45" i="24"/>
  <c r="E69" i="24" s="1"/>
  <c r="E70" i="24" s="1"/>
  <c r="E45" i="44"/>
  <c r="E47" i="44" s="1"/>
  <c r="G47" i="44" s="1"/>
  <c r="E45" i="48"/>
  <c r="G45" i="48" s="1"/>
  <c r="G69" i="48" s="1"/>
  <c r="G70" i="48" s="1"/>
  <c r="G94" i="48" s="1"/>
  <c r="G100" i="48" s="1"/>
  <c r="E45" i="59"/>
  <c r="E47" i="59" s="1"/>
  <c r="G47" i="59" s="1"/>
  <c r="E45" i="32"/>
  <c r="G45" i="32" s="1"/>
  <c r="G69" i="32" s="1"/>
  <c r="G70" i="32" s="1"/>
  <c r="G94" i="32" s="1"/>
  <c r="G100" i="32" s="1"/>
  <c r="E45" i="36"/>
  <c r="E69" i="36" s="1"/>
  <c r="E70" i="36" s="1"/>
  <c r="E69" i="6"/>
  <c r="E70" i="6" s="1"/>
  <c r="G38" i="14"/>
  <c r="E45" i="14"/>
  <c r="G38" i="18"/>
  <c r="E45" i="18"/>
  <c r="G38" i="22"/>
  <c r="E45" i="22"/>
  <c r="G38" i="38"/>
  <c r="E45" i="38"/>
  <c r="G38" i="42"/>
  <c r="E45" i="42"/>
  <c r="G38" i="46"/>
  <c r="E45" i="46"/>
  <c r="G38" i="54"/>
  <c r="E45" i="54"/>
  <c r="G38" i="61"/>
  <c r="E45" i="61"/>
  <c r="G38" i="15"/>
  <c r="E45" i="15"/>
  <c r="G38" i="31"/>
  <c r="E45" i="31"/>
  <c r="G38" i="47"/>
  <c r="E45" i="47"/>
  <c r="G38" i="55"/>
  <c r="E45" i="55"/>
  <c r="E38" i="4"/>
  <c r="G38" i="4" s="1"/>
  <c r="G31" i="4"/>
  <c r="E69" i="16"/>
  <c r="E70" i="16" s="1"/>
  <c r="E69" i="56"/>
  <c r="E70" i="56" s="1"/>
  <c r="G45" i="56"/>
  <c r="G69" i="56" s="1"/>
  <c r="G70" i="56" s="1"/>
  <c r="G94" i="56" s="1"/>
  <c r="G100" i="56" s="1"/>
  <c r="E47" i="56"/>
  <c r="G47" i="56" s="1"/>
  <c r="E45" i="52"/>
  <c r="G38" i="52"/>
  <c r="G38" i="21"/>
  <c r="E45" i="21"/>
  <c r="G38" i="37"/>
  <c r="E45" i="37"/>
  <c r="G38" i="60"/>
  <c r="E45" i="60"/>
  <c r="G38" i="27"/>
  <c r="E45" i="27"/>
  <c r="G38" i="35"/>
  <c r="E45" i="35"/>
  <c r="G38" i="43"/>
  <c r="E45" i="43"/>
  <c r="G38" i="9"/>
  <c r="E45" i="9"/>
  <c r="G38" i="26"/>
  <c r="E45" i="26"/>
  <c r="E45" i="8"/>
  <c r="E45" i="12"/>
  <c r="E69" i="20"/>
  <c r="E70" i="20" s="1"/>
  <c r="G45" i="20"/>
  <c r="G69" i="20" s="1"/>
  <c r="G70" i="20" s="1"/>
  <c r="G94" i="20" s="1"/>
  <c r="G100" i="20" s="1"/>
  <c r="E47" i="20"/>
  <c r="G47" i="20" s="1"/>
  <c r="E45" i="40"/>
  <c r="G38" i="13"/>
  <c r="E45" i="13"/>
  <c r="G38" i="29"/>
  <c r="E45" i="29"/>
  <c r="G38" i="45"/>
  <c r="E45" i="45"/>
  <c r="G38" i="53"/>
  <c r="E45" i="53"/>
  <c r="G38" i="51"/>
  <c r="E45" i="51"/>
  <c r="E69" i="7"/>
  <c r="E70" i="7" s="1"/>
  <c r="G45" i="7"/>
  <c r="G69" i="7" s="1"/>
  <c r="G70" i="7" s="1"/>
  <c r="G94" i="7" s="1"/>
  <c r="G100" i="7" s="1"/>
  <c r="E47" i="7"/>
  <c r="G47" i="7" s="1"/>
  <c r="G38" i="30"/>
  <c r="E45" i="30"/>
  <c r="G38" i="34"/>
  <c r="E45" i="34"/>
  <c r="G38" i="57"/>
  <c r="E45" i="57"/>
  <c r="G38" i="19"/>
  <c r="E45" i="19"/>
  <c r="E45" i="17"/>
  <c r="E45" i="25"/>
  <c r="E45" i="33"/>
  <c r="E45" i="41"/>
  <c r="E45" i="11"/>
  <c r="G38" i="10"/>
  <c r="E45" i="10"/>
  <c r="G38" i="50"/>
  <c r="E45" i="50"/>
  <c r="E45" i="49"/>
  <c r="G38" i="49"/>
  <c r="G38" i="23"/>
  <c r="E45" i="23"/>
  <c r="G38" i="39"/>
  <c r="E45" i="39"/>
  <c r="G38" i="62"/>
  <c r="E45" i="62"/>
  <c r="G38" i="58"/>
  <c r="E45" i="58"/>
  <c r="E47" i="28" l="1"/>
  <c r="G47" i="28" s="1"/>
  <c r="E69" i="28"/>
  <c r="E70" i="28" s="1"/>
  <c r="E69" i="59"/>
  <c r="E70" i="59" s="1"/>
  <c r="E69" i="44"/>
  <c r="E70" i="44" s="1"/>
  <c r="E47" i="16"/>
  <c r="G47" i="16" s="1"/>
  <c r="E69" i="48"/>
  <c r="E70" i="48" s="1"/>
  <c r="E47" i="32"/>
  <c r="G47" i="32" s="1"/>
  <c r="E45" i="5"/>
  <c r="G29" i="5"/>
  <c r="G25" i="4"/>
  <c r="E29" i="4"/>
  <c r="G29" i="4" s="1"/>
  <c r="G45" i="24"/>
  <c r="G69" i="24" s="1"/>
  <c r="G70" i="24" s="1"/>
  <c r="G94" i="24" s="1"/>
  <c r="G100" i="24" s="1"/>
  <c r="E47" i="48"/>
  <c r="G47" i="48" s="1"/>
  <c r="E69" i="32"/>
  <c r="E70" i="32" s="1"/>
  <c r="E47" i="6"/>
  <c r="G47" i="6" s="1"/>
  <c r="E47" i="24"/>
  <c r="G47" i="24" s="1"/>
  <c r="G45" i="59"/>
  <c r="G69" i="59" s="1"/>
  <c r="G70" i="59" s="1"/>
  <c r="G94" i="59" s="1"/>
  <c r="G100" i="59" s="1"/>
  <c r="G45" i="44"/>
  <c r="G69" i="44" s="1"/>
  <c r="G70" i="44" s="1"/>
  <c r="G94" i="44" s="1"/>
  <c r="G100" i="44" s="1"/>
  <c r="G45" i="36"/>
  <c r="G69" i="36" s="1"/>
  <c r="G70" i="36" s="1"/>
  <c r="G94" i="36" s="1"/>
  <c r="G100" i="36" s="1"/>
  <c r="E47" i="36"/>
  <c r="G47" i="36" s="1"/>
  <c r="E47" i="49"/>
  <c r="G47" i="49" s="1"/>
  <c r="E69" i="49"/>
  <c r="E70" i="49" s="1"/>
  <c r="G45" i="49"/>
  <c r="G69" i="49" s="1"/>
  <c r="G70" i="49" s="1"/>
  <c r="G94" i="49" s="1"/>
  <c r="G100" i="49" s="1"/>
  <c r="E69" i="41"/>
  <c r="E70" i="41" s="1"/>
  <c r="G45" i="41"/>
  <c r="G69" i="41" s="1"/>
  <c r="G70" i="41" s="1"/>
  <c r="G94" i="41" s="1"/>
  <c r="G100" i="41" s="1"/>
  <c r="E47" i="41"/>
  <c r="G47" i="41" s="1"/>
  <c r="E69" i="25"/>
  <c r="E70" i="25" s="1"/>
  <c r="G45" i="25"/>
  <c r="G69" i="25" s="1"/>
  <c r="G70" i="25" s="1"/>
  <c r="G94" i="25" s="1"/>
  <c r="G100" i="25" s="1"/>
  <c r="E47" i="25"/>
  <c r="G47" i="25" s="1"/>
  <c r="E69" i="19"/>
  <c r="E70" i="19" s="1"/>
  <c r="G45" i="19"/>
  <c r="G69" i="19" s="1"/>
  <c r="G70" i="19" s="1"/>
  <c r="G94" i="19" s="1"/>
  <c r="G100" i="19" s="1"/>
  <c r="E47" i="19"/>
  <c r="G47" i="19" s="1"/>
  <c r="G45" i="8"/>
  <c r="G69" i="8" s="1"/>
  <c r="G70" i="8" s="1"/>
  <c r="G94" i="8" s="1"/>
  <c r="G100" i="8" s="1"/>
  <c r="E69" i="8"/>
  <c r="E70" i="8" s="1"/>
  <c r="E47" i="8"/>
  <c r="G47" i="8" s="1"/>
  <c r="E69" i="43"/>
  <c r="E70" i="43" s="1"/>
  <c r="G45" i="43"/>
  <c r="G69" i="43" s="1"/>
  <c r="G70" i="43" s="1"/>
  <c r="G94" i="43" s="1"/>
  <c r="G100" i="43" s="1"/>
  <c r="E47" i="43"/>
  <c r="G47" i="43" s="1"/>
  <c r="E69" i="35"/>
  <c r="E70" i="35" s="1"/>
  <c r="G45" i="35"/>
  <c r="G69" i="35" s="1"/>
  <c r="G70" i="35" s="1"/>
  <c r="G94" i="35" s="1"/>
  <c r="G100" i="35" s="1"/>
  <c r="E47" i="35"/>
  <c r="G47" i="35" s="1"/>
  <c r="G45" i="27"/>
  <c r="G69" i="27" s="1"/>
  <c r="G70" i="27" s="1"/>
  <c r="G94" i="27" s="1"/>
  <c r="G100" i="27" s="1"/>
  <c r="E69" i="27"/>
  <c r="E70" i="27" s="1"/>
  <c r="E47" i="27"/>
  <c r="G47" i="27" s="1"/>
  <c r="E69" i="60"/>
  <c r="E70" i="60" s="1"/>
  <c r="G45" i="60"/>
  <c r="G69" i="60" s="1"/>
  <c r="G70" i="60" s="1"/>
  <c r="G94" i="60" s="1"/>
  <c r="G100" i="60" s="1"/>
  <c r="E47" i="60"/>
  <c r="G47" i="60" s="1"/>
  <c r="E69" i="37"/>
  <c r="E70" i="37" s="1"/>
  <c r="G45" i="37"/>
  <c r="G69" i="37" s="1"/>
  <c r="G70" i="37" s="1"/>
  <c r="G94" i="37" s="1"/>
  <c r="G100" i="37" s="1"/>
  <c r="E47" i="37"/>
  <c r="G47" i="37" s="1"/>
  <c r="E69" i="21"/>
  <c r="E70" i="21" s="1"/>
  <c r="G45" i="21"/>
  <c r="G69" i="21" s="1"/>
  <c r="G70" i="21" s="1"/>
  <c r="G94" i="21" s="1"/>
  <c r="G100" i="21" s="1"/>
  <c r="E47" i="21"/>
  <c r="G47" i="21" s="1"/>
  <c r="E47" i="58"/>
  <c r="G47" i="58" s="1"/>
  <c r="E69" i="58"/>
  <c r="E70" i="58" s="1"/>
  <c r="G45" i="58"/>
  <c r="G69" i="58" s="1"/>
  <c r="G70" i="58" s="1"/>
  <c r="G94" i="58" s="1"/>
  <c r="G100" i="58" s="1"/>
  <c r="E47" i="62"/>
  <c r="G47" i="62" s="1"/>
  <c r="E69" i="62"/>
  <c r="E70" i="62" s="1"/>
  <c r="G45" i="62"/>
  <c r="G69" i="62" s="1"/>
  <c r="G70" i="62" s="1"/>
  <c r="G94" i="62" s="1"/>
  <c r="G100" i="62" s="1"/>
  <c r="E47" i="39"/>
  <c r="G47" i="39" s="1"/>
  <c r="G45" i="39"/>
  <c r="G69" i="39" s="1"/>
  <c r="G70" i="39" s="1"/>
  <c r="G94" i="39" s="1"/>
  <c r="G100" i="39" s="1"/>
  <c r="E69" i="39"/>
  <c r="E70" i="39" s="1"/>
  <c r="G45" i="23"/>
  <c r="G69" i="23" s="1"/>
  <c r="G70" i="23" s="1"/>
  <c r="G94" i="23" s="1"/>
  <c r="G100" i="23" s="1"/>
  <c r="E69" i="23"/>
  <c r="E70" i="23" s="1"/>
  <c r="E47" i="23"/>
  <c r="G47" i="23" s="1"/>
  <c r="E69" i="50"/>
  <c r="E70" i="50" s="1"/>
  <c r="G45" i="50"/>
  <c r="G69" i="50" s="1"/>
  <c r="G70" i="50" s="1"/>
  <c r="G94" i="50" s="1"/>
  <c r="G100" i="50" s="1"/>
  <c r="E47" i="50"/>
  <c r="G47" i="50" s="1"/>
  <c r="G45" i="10"/>
  <c r="G69" i="10" s="1"/>
  <c r="G70" i="10" s="1"/>
  <c r="G94" i="10" s="1"/>
  <c r="G100" i="10" s="1"/>
  <c r="E69" i="10"/>
  <c r="E70" i="10" s="1"/>
  <c r="E47" i="10"/>
  <c r="G47" i="10" s="1"/>
  <c r="G45" i="11"/>
  <c r="G69" i="11" s="1"/>
  <c r="G70" i="11" s="1"/>
  <c r="G94" i="11" s="1"/>
  <c r="G100" i="11" s="1"/>
  <c r="E69" i="11"/>
  <c r="E70" i="11" s="1"/>
  <c r="E47" i="11"/>
  <c r="G47" i="11" s="1"/>
  <c r="G45" i="33"/>
  <c r="G69" i="33" s="1"/>
  <c r="G70" i="33" s="1"/>
  <c r="G94" i="33" s="1"/>
  <c r="G100" i="33" s="1"/>
  <c r="E69" i="33"/>
  <c r="E70" i="33" s="1"/>
  <c r="E47" i="33"/>
  <c r="G47" i="33" s="1"/>
  <c r="E47" i="17"/>
  <c r="G47" i="17" s="1"/>
  <c r="E69" i="17"/>
  <c r="E70" i="17" s="1"/>
  <c r="G45" i="17"/>
  <c r="G69" i="17" s="1"/>
  <c r="G70" i="17" s="1"/>
  <c r="G94" i="17" s="1"/>
  <c r="G100" i="17" s="1"/>
  <c r="E45" i="4"/>
  <c r="E69" i="57"/>
  <c r="E70" i="57" s="1"/>
  <c r="G45" i="57"/>
  <c r="G69" i="57" s="1"/>
  <c r="G70" i="57" s="1"/>
  <c r="G94" i="57" s="1"/>
  <c r="G100" i="57" s="1"/>
  <c r="E47" i="57"/>
  <c r="G47" i="57" s="1"/>
  <c r="G45" i="34"/>
  <c r="G69" i="34" s="1"/>
  <c r="G70" i="34" s="1"/>
  <c r="G94" i="34" s="1"/>
  <c r="G100" i="34" s="1"/>
  <c r="E69" i="34"/>
  <c r="E70" i="34" s="1"/>
  <c r="E47" i="34"/>
  <c r="G47" i="34" s="1"/>
  <c r="E69" i="30"/>
  <c r="E70" i="30" s="1"/>
  <c r="G45" i="30"/>
  <c r="G69" i="30" s="1"/>
  <c r="G70" i="30" s="1"/>
  <c r="G94" i="30" s="1"/>
  <c r="G100" i="30" s="1"/>
  <c r="E47" i="30"/>
  <c r="G47" i="30" s="1"/>
  <c r="E69" i="51"/>
  <c r="E70" i="51" s="1"/>
  <c r="G45" i="51"/>
  <c r="G69" i="51" s="1"/>
  <c r="G70" i="51" s="1"/>
  <c r="G94" i="51" s="1"/>
  <c r="G100" i="51" s="1"/>
  <c r="E47" i="51"/>
  <c r="G47" i="51" s="1"/>
  <c r="E69" i="53"/>
  <c r="E70" i="53" s="1"/>
  <c r="G45" i="53"/>
  <c r="G69" i="53" s="1"/>
  <c r="G70" i="53" s="1"/>
  <c r="G94" i="53" s="1"/>
  <c r="G100" i="53" s="1"/>
  <c r="E47" i="53"/>
  <c r="G47" i="53" s="1"/>
  <c r="G45" i="45"/>
  <c r="G69" i="45" s="1"/>
  <c r="G70" i="45" s="1"/>
  <c r="G94" i="45" s="1"/>
  <c r="G100" i="45" s="1"/>
  <c r="E69" i="45"/>
  <c r="E70" i="45" s="1"/>
  <c r="E47" i="45"/>
  <c r="G47" i="45" s="1"/>
  <c r="G45" i="29"/>
  <c r="G69" i="29" s="1"/>
  <c r="G70" i="29" s="1"/>
  <c r="G94" i="29" s="1"/>
  <c r="G100" i="29" s="1"/>
  <c r="E69" i="29"/>
  <c r="E70" i="29" s="1"/>
  <c r="E47" i="29"/>
  <c r="G47" i="29" s="1"/>
  <c r="G45" i="13"/>
  <c r="G69" i="13" s="1"/>
  <c r="G70" i="13" s="1"/>
  <c r="G94" i="13" s="1"/>
  <c r="G100" i="13" s="1"/>
  <c r="E69" i="13"/>
  <c r="E70" i="13" s="1"/>
  <c r="E47" i="13"/>
  <c r="G47" i="13" s="1"/>
  <c r="E69" i="40"/>
  <c r="E70" i="40" s="1"/>
  <c r="G45" i="40"/>
  <c r="G69" i="40" s="1"/>
  <c r="G70" i="40" s="1"/>
  <c r="G94" i="40" s="1"/>
  <c r="G100" i="40" s="1"/>
  <c r="E47" i="40"/>
  <c r="G47" i="40" s="1"/>
  <c r="E47" i="12"/>
  <c r="G47" i="12" s="1"/>
  <c r="E69" i="12"/>
  <c r="E70" i="12" s="1"/>
  <c r="G45" i="12"/>
  <c r="G69" i="12" s="1"/>
  <c r="G70" i="12" s="1"/>
  <c r="G94" i="12" s="1"/>
  <c r="G100" i="12" s="1"/>
  <c r="E69" i="26"/>
  <c r="E70" i="26" s="1"/>
  <c r="G45" i="26"/>
  <c r="G69" i="26" s="1"/>
  <c r="G70" i="26" s="1"/>
  <c r="G94" i="26" s="1"/>
  <c r="G100" i="26" s="1"/>
  <c r="E47" i="26"/>
  <c r="G47" i="26" s="1"/>
  <c r="G45" i="9"/>
  <c r="G69" i="9" s="1"/>
  <c r="G70" i="9" s="1"/>
  <c r="G94" i="9" s="1"/>
  <c r="G100" i="9" s="1"/>
  <c r="E69" i="9"/>
  <c r="E70" i="9" s="1"/>
  <c r="E47" i="9"/>
  <c r="G47" i="9" s="1"/>
  <c r="E69" i="52"/>
  <c r="E70" i="52" s="1"/>
  <c r="G45" i="52"/>
  <c r="G69" i="52" s="1"/>
  <c r="G70" i="52" s="1"/>
  <c r="G94" i="52" s="1"/>
  <c r="G100" i="52" s="1"/>
  <c r="E47" i="52"/>
  <c r="G47" i="52" s="1"/>
  <c r="E47" i="55"/>
  <c r="G47" i="55" s="1"/>
  <c r="G45" i="55"/>
  <c r="G69" i="55" s="1"/>
  <c r="G70" i="55" s="1"/>
  <c r="G94" i="55" s="1"/>
  <c r="G100" i="55" s="1"/>
  <c r="E69" i="55"/>
  <c r="E70" i="55" s="1"/>
  <c r="E47" i="47"/>
  <c r="G47" i="47" s="1"/>
  <c r="E69" i="47"/>
  <c r="E70" i="47" s="1"/>
  <c r="G45" i="47"/>
  <c r="G69" i="47" s="1"/>
  <c r="G70" i="47" s="1"/>
  <c r="G94" i="47" s="1"/>
  <c r="G100" i="47" s="1"/>
  <c r="E47" i="31"/>
  <c r="G47" i="31" s="1"/>
  <c r="E69" i="31"/>
  <c r="E70" i="31" s="1"/>
  <c r="G45" i="31"/>
  <c r="G69" i="31" s="1"/>
  <c r="G70" i="31" s="1"/>
  <c r="G94" i="31" s="1"/>
  <c r="G100" i="31" s="1"/>
  <c r="E69" i="15"/>
  <c r="E70" i="15" s="1"/>
  <c r="G45" i="15"/>
  <c r="G69" i="15" s="1"/>
  <c r="G70" i="15" s="1"/>
  <c r="G94" i="15" s="1"/>
  <c r="G100" i="15" s="1"/>
  <c r="E47" i="15"/>
  <c r="G47" i="15" s="1"/>
  <c r="E47" i="61"/>
  <c r="G47" i="61" s="1"/>
  <c r="G45" i="61"/>
  <c r="G69" i="61" s="1"/>
  <c r="G70" i="61" s="1"/>
  <c r="G94" i="61" s="1"/>
  <c r="G100" i="61" s="1"/>
  <c r="E69" i="61"/>
  <c r="E70" i="61" s="1"/>
  <c r="E47" i="54"/>
  <c r="G47" i="54" s="1"/>
  <c r="E69" i="54"/>
  <c r="E70" i="54" s="1"/>
  <c r="G45" i="54"/>
  <c r="G69" i="54" s="1"/>
  <c r="G70" i="54" s="1"/>
  <c r="G94" i="54" s="1"/>
  <c r="G100" i="54" s="1"/>
  <c r="E69" i="46"/>
  <c r="E70" i="46" s="1"/>
  <c r="G45" i="46"/>
  <c r="G69" i="46" s="1"/>
  <c r="G70" i="46" s="1"/>
  <c r="G94" i="46" s="1"/>
  <c r="G100" i="46" s="1"/>
  <c r="E47" i="46"/>
  <c r="G47" i="46" s="1"/>
  <c r="G45" i="42"/>
  <c r="G69" i="42" s="1"/>
  <c r="G70" i="42" s="1"/>
  <c r="G94" i="42" s="1"/>
  <c r="G100" i="42" s="1"/>
  <c r="E69" i="42"/>
  <c r="E70" i="42" s="1"/>
  <c r="E47" i="42"/>
  <c r="G47" i="42" s="1"/>
  <c r="E69" i="38"/>
  <c r="E70" i="38" s="1"/>
  <c r="G45" i="38"/>
  <c r="G69" i="38" s="1"/>
  <c r="G70" i="38" s="1"/>
  <c r="G94" i="38" s="1"/>
  <c r="G100" i="38" s="1"/>
  <c r="E47" i="38"/>
  <c r="G47" i="38" s="1"/>
  <c r="E69" i="22"/>
  <c r="E70" i="22" s="1"/>
  <c r="G45" i="22"/>
  <c r="G69" i="22" s="1"/>
  <c r="G70" i="22" s="1"/>
  <c r="G94" i="22" s="1"/>
  <c r="G100" i="22" s="1"/>
  <c r="E47" i="22"/>
  <c r="G47" i="22" s="1"/>
  <c r="E69" i="18"/>
  <c r="E70" i="18" s="1"/>
  <c r="G45" i="18"/>
  <c r="G69" i="18" s="1"/>
  <c r="G70" i="18" s="1"/>
  <c r="G94" i="18" s="1"/>
  <c r="G100" i="18" s="1"/>
  <c r="E47" i="18"/>
  <c r="G47" i="18" s="1"/>
  <c r="E47" i="14"/>
  <c r="G47" i="14" s="1"/>
  <c r="E69" i="14"/>
  <c r="E70" i="14" s="1"/>
  <c r="G45" i="14"/>
  <c r="G69" i="14" s="1"/>
  <c r="G70" i="14" s="1"/>
  <c r="G94" i="14" s="1"/>
  <c r="G100" i="14" s="1"/>
  <c r="G14" i="5" l="1"/>
  <c r="E14" i="4"/>
  <c r="G14" i="4" s="1"/>
  <c r="G45" i="5"/>
  <c r="G69" i="5" s="1"/>
  <c r="E69" i="5"/>
  <c r="G8" i="5"/>
  <c r="E22" i="5"/>
  <c r="E8" i="4"/>
  <c r="G10" i="5"/>
  <c r="E10" i="4"/>
  <c r="G10" i="4" s="1"/>
  <c r="G11" i="5"/>
  <c r="E11" i="4"/>
  <c r="G11" i="4" s="1"/>
  <c r="E69" i="4"/>
  <c r="G45" i="4"/>
  <c r="G69" i="4" s="1"/>
  <c r="G8" i="4" l="1"/>
  <c r="E22" i="4"/>
  <c r="E61" i="5"/>
  <c r="E70" i="5" s="1"/>
  <c r="G22" i="5"/>
  <c r="G61" i="5" s="1"/>
  <c r="G70" i="5" s="1"/>
  <c r="G94" i="5" s="1"/>
  <c r="G100" i="5" s="1"/>
  <c r="E47" i="5"/>
  <c r="G47" i="5" s="1"/>
  <c r="E61" i="4" l="1"/>
  <c r="E70" i="4" s="1"/>
  <c r="G22" i="4"/>
  <c r="G61" i="4" s="1"/>
  <c r="G70" i="4" s="1"/>
  <c r="G94" i="4" s="1"/>
  <c r="G100" i="4" s="1"/>
  <c r="E47" i="4"/>
  <c r="G47" i="4" s="1"/>
</calcChain>
</file>

<file path=xl/sharedStrings.xml><?xml version="1.0" encoding="utf-8"?>
<sst xmlns="http://schemas.openxmlformats.org/spreadsheetml/2006/main" count="13057" uniqueCount="183">
  <si>
    <t>Input dati 
Ciclo integrato RU</t>
  </si>
  <si>
    <t>Legenda celle</t>
  </si>
  <si>
    <t>G</t>
  </si>
  <si>
    <t>compilazione libera</t>
  </si>
  <si>
    <t>non compilabile</t>
  </si>
  <si>
    <t>celle contenenti formule</t>
  </si>
  <si>
    <t>celle contenenti formule/totali</t>
  </si>
  <si>
    <t>E</t>
  </si>
  <si>
    <t>C</t>
  </si>
  <si>
    <t>Oneri relativi all'IVA indetraibile</t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</si>
  <si>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</si>
  <si>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</si>
  <si>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</si>
  <si>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</si>
  <si>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t>Detrazioni di cui al comma 1.4 della Determina n. 2/DRIF/2020</t>
  </si>
  <si>
    <t xml:space="preserve">Grandezze fisico-tecniche </t>
  </si>
  <si>
    <t>Coefficiente di gradualità</t>
  </si>
  <si>
    <t>Verifica del limite di crescita</t>
  </si>
  <si>
    <t>MTR</t>
  </si>
  <si>
    <t xml:space="preserve">Attività esterne Ciclo integrato RU </t>
  </si>
  <si>
    <t>N° COMUNI</t>
  </si>
  <si>
    <t>N° Progressivo</t>
  </si>
  <si>
    <t>Nome Comuni</t>
  </si>
  <si>
    <t>Detrazioni di cui al comma 4.5 della Deliberazione 443/2019/R/RIF</t>
  </si>
  <si>
    <t>Riclassificazione dei costi fissi e variabili per il rispetto condizione art. 3 MTR</t>
  </si>
  <si>
    <t>agg. 24-11-2020</t>
  </si>
  <si>
    <t xml:space="preserve">       PEF 2021</t>
  </si>
  <si>
    <t>Appendice 1 al MTR (versione integrata con la deliberazione 493/2020/R/RIF)</t>
  </si>
  <si>
    <t>Input gestori (G) 
Input Ente territorialmente competente (E)
Dato calcolato (C)
Dato MTR (MTR)</t>
  </si>
  <si>
    <t>Costi del/i gestore/i diverso/i dal Comune</t>
  </si>
  <si>
    <t>Costi 
del/i Comune/i</t>
  </si>
  <si>
    <t>Ciclo integrato
 RU (TOT PEF)</t>
  </si>
  <si>
    <t>E-G</t>
  </si>
  <si>
    <t>Ulteriori componenti ex deliberazioni 443/2019/R/RIF, 238/2020/R/RIF e 493/2020/R/RIF</t>
  </si>
  <si>
    <t xml:space="preserve">Deroga ex art. 107 c.5 d.l. 18/20: differenza tra costi variabili 2019 e costi variabili da PEF 2020 approvato in applicazione del MTR </t>
  </si>
  <si>
    <t>Numero di anni per il recupero della differenza tra costi 2019 e costi da PEF 2020 approvato in applicazione del MTR</t>
  </si>
  <si>
    <t>Quota (relativa ai costi variabili) dei conguagli residui afferenti alle determinazioni tariffarie del 2020, da recuperare nel 2021</t>
  </si>
  <si>
    <t xml:space="preserve">Deroga ex art. 107 c.5 d.l. 18/20: differenza tra costi fissi 2019 e costi fissi da PEF 2020 approvato in applicazione del MTR </t>
  </si>
  <si>
    <t>Quota (relativa ai costi fissi) dei conguagli residui afferenti alle determinazioni tariffarie del 2020, da recuperare nel 2021</t>
  </si>
  <si>
    <t>(1+r)</t>
  </si>
  <si>
    <t>Quota residua dei conguagli relativi all’annualità 2018 (come determinati nell’ambito del PEF 2020)</t>
  </si>
  <si>
    <t>Quota residua dei conguagli relativi all’annualità 2019</t>
  </si>
  <si>
    <t xml:space="preserve">di cui quota residua della componente a conguaglio dei costi variabili riconosciuta, relativa all'annualità 2019 </t>
  </si>
  <si>
    <t>di cui quota residua della componente a conguaglio dei costi fissi riconosciuta, relativa all'annualità 2019</t>
  </si>
  <si>
    <t xml:space="preserve">Componente a conguaglio relativa all'annualità 2019   RC = RCTV+RCTF </t>
  </si>
  <si>
    <t xml:space="preserve">Numero di rate residue della componente a conguaglio RC relativa all'annualità 2019 </t>
  </si>
  <si>
    <r>
      <t xml:space="preserve">Costi dell’attività di raccolta e trasporto dei rifiuti urbani indifferenziati   </t>
    </r>
    <r>
      <rPr>
        <b/>
        <i/>
        <sz val="12"/>
        <color theme="1"/>
        <rFont val="Calibri"/>
        <family val="2"/>
        <scheme val="minor"/>
      </rPr>
      <t>CRT</t>
    </r>
  </si>
  <si>
    <r>
      <t xml:space="preserve">Costi dell’attività di trattamento e smaltimento dei rifiuti urbani   </t>
    </r>
    <r>
      <rPr>
        <b/>
        <i/>
        <sz val="12"/>
        <color theme="1"/>
        <rFont val="Calibri"/>
        <family val="2"/>
        <scheme val="minor"/>
      </rPr>
      <t>CTS</t>
    </r>
  </si>
  <si>
    <r>
      <t xml:space="preserve">Costi dell’attività di trattamento e recupero dei rifiuti urbani   </t>
    </r>
    <r>
      <rPr>
        <b/>
        <i/>
        <sz val="12"/>
        <color theme="1"/>
        <rFont val="Calibri"/>
        <family val="2"/>
        <scheme val="minor"/>
      </rPr>
      <t>CTR</t>
    </r>
  </si>
  <si>
    <r>
      <t xml:space="preserve">Costi dell’attività di raccolta e trasporto delle frazioni differenziate   </t>
    </r>
    <r>
      <rPr>
        <b/>
        <i/>
        <sz val="12"/>
        <color theme="1"/>
        <rFont val="Calibri"/>
        <family val="2"/>
        <scheme val="minor"/>
      </rPr>
      <t>CRD</t>
    </r>
  </si>
  <si>
    <r>
      <t xml:space="preserve">Costi operativi incentivanti variabili di cui all'articolo 8 del MTR   </t>
    </r>
    <r>
      <rPr>
        <b/>
        <i/>
        <sz val="12"/>
        <color theme="1"/>
        <rFont val="Calibri"/>
        <family val="2"/>
        <scheme val="minor"/>
      </rPr>
      <t>COI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</si>
  <si>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 xml:space="preserve">Proventi della vendita di materiale ed energia derivante da rifiuti   </t>
    </r>
    <r>
      <rPr>
        <b/>
        <i/>
        <sz val="12"/>
        <color theme="1"/>
        <rFont val="Calibri"/>
        <family val="2"/>
        <scheme val="minor"/>
      </rPr>
      <t>AR</t>
    </r>
  </si>
  <si>
    <r>
      <t xml:space="preserve">Fattore di Sharing   </t>
    </r>
    <r>
      <rPr>
        <b/>
        <i/>
        <sz val="12"/>
        <color theme="1"/>
        <rFont val="Calibri"/>
        <family val="2"/>
        <scheme val="minor"/>
      </rPr>
      <t>b</t>
    </r>
  </si>
  <si>
    <r>
      <t xml:space="preserve">Proventi della vendita di materiale ed energia derivante da rifiuti dopo sharing   </t>
    </r>
    <r>
      <rPr>
        <b/>
        <i/>
        <sz val="12"/>
        <color theme="1"/>
        <rFont val="Calibri"/>
        <family val="2"/>
        <scheme val="minor"/>
      </rPr>
      <t>b(AR)</t>
    </r>
  </si>
  <si>
    <r>
      <t xml:space="preserve">Ricavi derivanti dai corrispettivi riconosciuti dal CONAI   </t>
    </r>
    <r>
      <rPr>
        <b/>
        <i/>
        <sz val="12"/>
        <color theme="1"/>
        <rFont val="Calibri"/>
        <family val="2"/>
        <scheme val="minor"/>
      </rPr>
      <t>AR</t>
    </r>
    <r>
      <rPr>
        <b/>
        <i/>
        <vertAlign val="subscript"/>
        <sz val="12"/>
        <color theme="1"/>
        <rFont val="Calibri"/>
        <family val="2"/>
        <scheme val="minor"/>
      </rPr>
      <t>CONAI</t>
    </r>
  </si>
  <si>
    <r>
      <t xml:space="preserve">Fattore di Sharing    </t>
    </r>
    <r>
      <rPr>
        <b/>
        <i/>
        <sz val="12"/>
        <color theme="1"/>
        <rFont val="Calibri"/>
        <family val="2"/>
        <scheme val="minor"/>
      </rPr>
      <t>b(1+ω)</t>
    </r>
  </si>
  <si>
    <r>
      <t xml:space="preserve">Ricavi derivanti dai corrispettivi riconosciuti dal CONAI dopo sharing   </t>
    </r>
    <r>
      <rPr>
        <b/>
        <i/>
        <sz val="12"/>
        <color theme="1"/>
        <rFont val="Calibri"/>
        <family val="2"/>
        <scheme val="minor"/>
      </rPr>
      <t>b(1+ω)AR</t>
    </r>
    <r>
      <rPr>
        <b/>
        <i/>
        <vertAlign val="subscript"/>
        <sz val="12"/>
        <color theme="1"/>
        <rFont val="Calibri"/>
        <family val="2"/>
        <scheme val="minor"/>
      </rPr>
      <t>CONAI</t>
    </r>
  </si>
  <si>
    <r>
      <t>Componente a conguaglio relativa ai costi variabili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RC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</si>
  <si>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 xml:space="preserve">Coefficiente di gradualità   </t>
    </r>
    <r>
      <rPr>
        <b/>
        <i/>
        <sz val="12"/>
        <color theme="1"/>
        <rFont val="Calibri"/>
        <family val="2"/>
        <scheme val="minor"/>
      </rPr>
      <t>(1+ɣ)</t>
    </r>
  </si>
  <si>
    <r>
      <t xml:space="preserve">Numero di rate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r</t>
    </r>
  </si>
  <si>
    <r>
      <rPr>
        <sz val="12"/>
        <color theme="1"/>
        <rFont val="Calibri"/>
        <family val="2"/>
        <scheme val="minor"/>
      </rPr>
      <t>Componente a conguaglio relativa ai costi variabili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riconosciuta</t>
    </r>
    <r>
      <rPr>
        <i/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(1+ɣ)RC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i/>
        <sz val="12"/>
        <color theme="1"/>
        <rFont val="Calibri"/>
        <family val="2"/>
        <scheme val="minor"/>
      </rPr>
      <t>/r</t>
    </r>
  </si>
  <si>
    <r>
      <rPr>
        <b/>
        <i/>
        <sz val="12"/>
        <color theme="1"/>
        <rFont val="Calibri"/>
        <family val="2"/>
        <scheme val="minor"/>
      </rPr>
      <t>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totale delle entrate tariffarie relative alle componenti di costo variabile </t>
    </r>
  </si>
  <si>
    <r>
      <t xml:space="preserve">Costi dell’attività di spazzamento e di lavaggio   </t>
    </r>
    <r>
      <rPr>
        <b/>
        <i/>
        <sz val="12"/>
        <color theme="1"/>
        <rFont val="Calibri"/>
        <family val="2"/>
        <scheme val="minor"/>
      </rPr>
      <t>CSL</t>
    </r>
  </si>
  <si>
    <r>
      <t xml:space="preserve">                    Costi per l’attività di gestione delle tariffe e dei rapporti con gli utenti   </t>
    </r>
    <r>
      <rPr>
        <b/>
        <i/>
        <sz val="12"/>
        <color theme="1"/>
        <rFont val="Calibri"/>
        <family val="2"/>
        <scheme val="minor"/>
      </rPr>
      <t>CARC</t>
    </r>
  </si>
  <si>
    <r>
      <t xml:space="preserve">                    Costi generali di gestione   </t>
    </r>
    <r>
      <rPr>
        <b/>
        <i/>
        <sz val="12"/>
        <color theme="1"/>
        <rFont val="Calibri"/>
        <family val="2"/>
        <scheme val="minor"/>
      </rPr>
      <t>CGG</t>
    </r>
  </si>
  <si>
    <r>
      <t xml:space="preserve">                    Costi relativi alla quota di crediti inesigibili    </t>
    </r>
    <r>
      <rPr>
        <b/>
        <i/>
        <sz val="12"/>
        <color theme="1"/>
        <rFont val="Calibri"/>
        <family val="2"/>
        <scheme val="minor"/>
      </rPr>
      <t>CCD</t>
    </r>
  </si>
  <si>
    <r>
      <t xml:space="preserve">                    Altri costi   </t>
    </r>
    <r>
      <rPr>
        <b/>
        <i/>
        <sz val="12"/>
        <color theme="1"/>
        <rFont val="Calibri"/>
        <family val="2"/>
        <scheme val="minor"/>
      </rPr>
      <t>CO</t>
    </r>
    <r>
      <rPr>
        <b/>
        <i/>
        <vertAlign val="subscript"/>
        <sz val="12"/>
        <color theme="1"/>
        <rFont val="Calibri"/>
        <family val="2"/>
        <scheme val="minor"/>
      </rPr>
      <t>AL</t>
    </r>
  </si>
  <si>
    <r>
      <t xml:space="preserve">Costi comuni   </t>
    </r>
    <r>
      <rPr>
        <b/>
        <i/>
        <sz val="12"/>
        <color theme="1"/>
        <rFont val="Calibri"/>
        <family val="2"/>
        <scheme val="minor"/>
      </rPr>
      <t>CC</t>
    </r>
  </si>
  <si>
    <r>
      <t xml:space="preserve">                  Ammortamenti   </t>
    </r>
    <r>
      <rPr>
        <b/>
        <i/>
        <sz val="12"/>
        <color theme="1"/>
        <rFont val="Calibri"/>
        <family val="2"/>
        <scheme val="minor"/>
      </rPr>
      <t>Amm</t>
    </r>
  </si>
  <si>
    <r>
      <t xml:space="preserve">                  Accantonamenti   </t>
    </r>
    <r>
      <rPr>
        <b/>
        <i/>
        <sz val="12"/>
        <color theme="1"/>
        <rFont val="Calibri"/>
        <family val="2"/>
        <scheme val="minor"/>
      </rPr>
      <t>Acc</t>
    </r>
  </si>
  <si>
    <r>
      <t xml:space="preserve">                Remunerazione del capitale investito netto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R</t>
    </r>
  </si>
  <si>
    <r>
      <t xml:space="preserve">               Remunerazione delle immobilizzazioni in corso   </t>
    </r>
    <r>
      <rPr>
        <b/>
        <i/>
        <sz val="12"/>
        <color theme="1"/>
        <rFont val="Calibri"/>
        <family val="2"/>
        <scheme val="minor"/>
      </rPr>
      <t>R</t>
    </r>
    <r>
      <rPr>
        <b/>
        <i/>
        <vertAlign val="subscript"/>
        <sz val="12"/>
        <color theme="1"/>
        <rFont val="Calibri"/>
        <family val="2"/>
        <scheme val="minor"/>
      </rPr>
      <t>LIC</t>
    </r>
  </si>
  <si>
    <r>
      <t xml:space="preserve">Costi d'uso del capitale 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CK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</si>
  <si>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Costi operativi incentivanti fissi di cui all'articolo 8 del MTR   </t>
    </r>
    <r>
      <rPr>
        <b/>
        <i/>
        <sz val="12"/>
        <color theme="1"/>
        <rFont val="Calibri"/>
        <family val="2"/>
        <scheme val="minor"/>
      </rPr>
      <t>COI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TF</t>
    </r>
  </si>
  <si>
    <r>
      <t xml:space="preserve">Componente a conguaglio relativa ai costi fissi   </t>
    </r>
    <r>
      <rPr>
        <b/>
        <i/>
        <sz val="12"/>
        <color theme="1"/>
        <rFont val="Calibri"/>
        <family val="2"/>
        <scheme val="minor"/>
      </rPr>
      <t>RC</t>
    </r>
    <r>
      <rPr>
        <b/>
        <i/>
        <vertAlign val="subscript"/>
        <sz val="12"/>
        <color theme="1"/>
        <rFont val="Calibri"/>
        <family val="2"/>
        <scheme val="minor"/>
      </rPr>
      <t>TF</t>
    </r>
  </si>
  <si>
    <r>
      <t xml:space="preserve">Coefficiente di gradualità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(1+ɣ)</t>
    </r>
  </si>
  <si>
    <r>
      <t xml:space="preserve">Numero di rate   </t>
    </r>
    <r>
      <rPr>
        <b/>
        <i/>
        <sz val="12"/>
        <color theme="1"/>
        <rFont val="Calibri"/>
        <family val="2"/>
        <scheme val="minor"/>
      </rPr>
      <t>r</t>
    </r>
  </si>
  <si>
    <r>
      <t xml:space="preserve">Componente a conguaglio relativa ai costi fissi </t>
    </r>
    <r>
      <rPr>
        <sz val="12"/>
        <rFont val="Calibri"/>
        <family val="2"/>
        <scheme val="minor"/>
      </rPr>
      <t>riconosciuta</t>
    </r>
    <r>
      <rPr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(1+ɣ)RC</t>
    </r>
    <r>
      <rPr>
        <b/>
        <i/>
        <vertAlign val="subscript"/>
        <sz val="12"/>
        <color theme="1"/>
        <rFont val="Calibri"/>
        <family val="2"/>
        <scheme val="minor"/>
      </rPr>
      <t>TF</t>
    </r>
    <r>
      <rPr>
        <b/>
        <i/>
        <sz val="12"/>
        <color theme="1"/>
        <rFont val="Calibri"/>
        <family val="2"/>
        <scheme val="minor"/>
      </rPr>
      <t>/r</t>
    </r>
  </si>
  <si>
    <r>
      <rPr>
        <b/>
        <i/>
        <sz val="12"/>
        <color theme="1"/>
        <rFont val="Calibri"/>
        <family val="2"/>
        <scheme val="minor"/>
      </rPr>
      <t>∑TF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totale delle entrate tariffarie relative alle componenti di costo fisse</t>
    </r>
  </si>
  <si>
    <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= 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+ ∑TF</t>
    </r>
    <r>
      <rPr>
        <b/>
        <i/>
        <vertAlign val="subscript"/>
        <sz val="12"/>
        <color theme="1"/>
        <rFont val="Calibri"/>
        <family val="2"/>
        <scheme val="minor"/>
      </rPr>
      <t>a</t>
    </r>
  </si>
  <si>
    <r>
      <t xml:space="preserve">Scostamento atteso dei costi variabili di cui all'articolo 7 bis del MTR   </t>
    </r>
    <r>
      <rPr>
        <b/>
        <i/>
        <sz val="12"/>
        <color theme="1"/>
        <rFont val="Calibri"/>
        <family val="2"/>
        <scheme val="minor"/>
      </rPr>
      <t>COV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vertAlign val="subscript"/>
        <sz val="12"/>
        <rFont val="Calibri"/>
        <family val="2"/>
        <scheme val="minor"/>
      </rPr>
      <t>2021</t>
    </r>
  </si>
  <si>
    <r>
      <t xml:space="preserve">Oneri variabili per la tutela delle utenze domestiche di cui al comma 7 ter.1 del MTR   </t>
    </r>
    <r>
      <rPr>
        <b/>
        <i/>
        <sz val="12"/>
        <color theme="1"/>
        <rFont val="Calibri"/>
        <family val="2"/>
        <scheme val="minor"/>
      </rPr>
      <t>COS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vertAlign val="subscript"/>
        <sz val="12"/>
        <color theme="1"/>
        <rFont val="Calibri"/>
        <family val="2"/>
        <scheme val="minor"/>
      </rPr>
      <t>,2021</t>
    </r>
  </si>
  <si>
    <r>
      <t>Numero di rate</t>
    </r>
    <r>
      <rPr>
        <sz val="12"/>
        <color rgb="FFFF0000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>r'</t>
    </r>
  </si>
  <si>
    <r>
      <t>Rata annuale RCND</t>
    </r>
    <r>
      <rPr>
        <vertAlign val="subscript"/>
        <sz val="12"/>
        <rFont val="Calibri"/>
        <family val="2"/>
        <scheme val="minor"/>
      </rPr>
      <t>TV</t>
    </r>
    <r>
      <rPr>
        <sz val="12"/>
        <rFont val="Calibri"/>
        <family val="2"/>
        <scheme val="minor"/>
      </rPr>
      <t xml:space="preserve">   </t>
    </r>
    <r>
      <rPr>
        <b/>
        <i/>
        <sz val="12"/>
        <rFont val="Calibri"/>
        <family val="2"/>
        <scheme val="minor"/>
      </rPr>
      <t>RCND</t>
    </r>
    <r>
      <rPr>
        <b/>
        <i/>
        <vertAlign val="subscript"/>
        <sz val="12"/>
        <rFont val="Calibri"/>
        <family val="2"/>
        <scheme val="minor"/>
      </rPr>
      <t>TV</t>
    </r>
    <r>
      <rPr>
        <b/>
        <i/>
        <sz val="12"/>
        <rFont val="Calibri"/>
        <family val="2"/>
        <scheme val="minor"/>
      </rPr>
      <t>/r'</t>
    </r>
  </si>
  <si>
    <r>
      <t xml:space="preserve">Rata annuale conguaglio relativa ai costi variabili per deroga ex art. 107, c. 5, d.l. 18/20   </t>
    </r>
    <r>
      <rPr>
        <b/>
        <i/>
        <sz val="12"/>
        <rFont val="Calibri"/>
        <family val="2"/>
        <scheme val="minor"/>
      </rPr>
      <t>RCU</t>
    </r>
    <r>
      <rPr>
        <b/>
        <i/>
        <vertAlign val="subscript"/>
        <sz val="12"/>
        <rFont val="Calibri"/>
        <family val="2"/>
        <scheme val="minor"/>
      </rPr>
      <t>TV</t>
    </r>
  </si>
  <si>
    <r>
      <t xml:space="preserve">       di cui quota dei conguagli relativi all'annualità 2018  </t>
    </r>
    <r>
      <rPr>
        <b/>
        <i/>
        <sz val="12"/>
        <rFont val="Calibri"/>
        <family val="2"/>
        <scheme val="minor"/>
      </rPr>
      <t>(1+ɣ</t>
    </r>
    <r>
      <rPr>
        <b/>
        <i/>
        <vertAlign val="subscript"/>
        <sz val="12"/>
        <rFont val="Calibri"/>
        <family val="2"/>
        <scheme val="minor"/>
      </rPr>
      <t>2020</t>
    </r>
    <r>
      <rPr>
        <b/>
        <i/>
        <sz val="12"/>
        <rFont val="Calibri"/>
        <family val="2"/>
        <scheme val="minor"/>
      </rPr>
      <t>)RC</t>
    </r>
    <r>
      <rPr>
        <b/>
        <i/>
        <vertAlign val="subscript"/>
        <sz val="12"/>
        <rFont val="Calibri"/>
        <family val="2"/>
        <scheme val="minor"/>
      </rPr>
      <t>TV,2020</t>
    </r>
    <r>
      <rPr>
        <b/>
        <i/>
        <sz val="12"/>
        <rFont val="Calibri"/>
        <family val="2"/>
        <scheme val="minor"/>
      </rPr>
      <t>/r</t>
    </r>
    <r>
      <rPr>
        <b/>
        <i/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</t>
    </r>
    <r>
      <rPr>
        <i/>
        <sz val="12"/>
        <rFont val="Calibri"/>
        <family val="2"/>
        <scheme val="minor"/>
      </rPr>
      <t xml:space="preserve">  (se r</t>
    </r>
    <r>
      <rPr>
        <i/>
        <vertAlign val="subscript"/>
        <sz val="12"/>
        <rFont val="Calibri"/>
        <family val="2"/>
        <scheme val="minor"/>
      </rPr>
      <t>2020</t>
    </r>
    <r>
      <rPr>
        <i/>
        <sz val="12"/>
        <rFont val="Calibri"/>
        <family val="2"/>
        <scheme val="minor"/>
      </rPr>
      <t xml:space="preserve"> &gt; 1)</t>
    </r>
  </si>
  <si>
    <r>
      <t xml:space="preserve">Numero di rate conguagli relativi all'annualità 2018 (RC 2020)   </t>
    </r>
    <r>
      <rPr>
        <b/>
        <i/>
        <sz val="12"/>
        <rFont val="Calibri"/>
        <family val="2"/>
        <scheme val="minor"/>
      </rPr>
      <t>r</t>
    </r>
    <r>
      <rPr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     </t>
    </r>
    <r>
      <rPr>
        <i/>
        <sz val="12"/>
        <rFont val="Calibri"/>
        <family val="2"/>
        <scheme val="minor"/>
      </rPr>
      <t>(da PEF 2020)</t>
    </r>
  </si>
  <si>
    <r>
      <t>∑TV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totale delle entrate tariffarie relative alle componenti di costo variabile (ex deliberazioni 443/2019/R/RIF, 238/2020/R/RIF e </t>
    </r>
    <r>
      <rPr>
        <b/>
        <sz val="12"/>
        <rFont val="Calibri"/>
        <family val="2"/>
        <scheme val="minor"/>
      </rPr>
      <t>493</t>
    </r>
    <r>
      <rPr>
        <b/>
        <sz val="12"/>
        <color theme="1"/>
        <rFont val="Calibri"/>
        <family val="2"/>
        <scheme val="minor"/>
      </rPr>
      <t>/2020/R/RIF)</t>
    </r>
  </si>
  <si>
    <r>
      <t xml:space="preserve">Scostamento atteso dei costi fissi di cui all'articolo 7 bis del MTR   </t>
    </r>
    <r>
      <rPr>
        <b/>
        <i/>
        <sz val="12"/>
        <rFont val="Calibri"/>
        <family val="2"/>
        <scheme val="minor"/>
      </rPr>
      <t>COV</t>
    </r>
    <r>
      <rPr>
        <b/>
        <i/>
        <vertAlign val="superscript"/>
        <sz val="12"/>
        <rFont val="Calibri"/>
        <family val="2"/>
        <scheme val="minor"/>
      </rPr>
      <t>EXP</t>
    </r>
    <r>
      <rPr>
        <b/>
        <i/>
        <vertAlign val="subscript"/>
        <sz val="12"/>
        <rFont val="Calibri"/>
        <family val="2"/>
        <scheme val="minor"/>
      </rPr>
      <t>TF</t>
    </r>
    <r>
      <rPr>
        <b/>
        <vertAlign val="subscript"/>
        <sz val="12"/>
        <rFont val="Calibri"/>
        <family val="2"/>
        <scheme val="minor"/>
      </rPr>
      <t>2021</t>
    </r>
  </si>
  <si>
    <r>
      <t xml:space="preserve">Rata annuale conguaglio relativa ai costi fissi per deroga ex art. 107, c. 5, d.l. 18/20   </t>
    </r>
    <r>
      <rPr>
        <b/>
        <i/>
        <sz val="12"/>
        <rFont val="Calibri"/>
        <family val="2"/>
        <scheme val="minor"/>
      </rPr>
      <t>RCU</t>
    </r>
    <r>
      <rPr>
        <b/>
        <i/>
        <vertAlign val="subscript"/>
        <sz val="12"/>
        <rFont val="Calibri"/>
        <family val="2"/>
        <scheme val="minor"/>
      </rPr>
      <t>TF</t>
    </r>
  </si>
  <si>
    <r>
      <t xml:space="preserve">       di cui quota dei conguagli relativi all'annualità 2018   </t>
    </r>
    <r>
      <rPr>
        <b/>
        <i/>
        <sz val="12"/>
        <rFont val="Calibri"/>
        <family val="2"/>
        <scheme val="minor"/>
      </rPr>
      <t>(1+ɣ</t>
    </r>
    <r>
      <rPr>
        <b/>
        <i/>
        <vertAlign val="subscript"/>
        <sz val="12"/>
        <rFont val="Calibri"/>
        <family val="2"/>
        <scheme val="minor"/>
      </rPr>
      <t>2020</t>
    </r>
    <r>
      <rPr>
        <b/>
        <i/>
        <sz val="12"/>
        <rFont val="Calibri"/>
        <family val="2"/>
        <scheme val="minor"/>
      </rPr>
      <t>)RC</t>
    </r>
    <r>
      <rPr>
        <b/>
        <i/>
        <vertAlign val="subscript"/>
        <sz val="12"/>
        <rFont val="Calibri"/>
        <family val="2"/>
        <scheme val="minor"/>
      </rPr>
      <t>TF,2020</t>
    </r>
    <r>
      <rPr>
        <b/>
        <i/>
        <sz val="12"/>
        <rFont val="Calibri"/>
        <family val="2"/>
        <scheme val="minor"/>
      </rPr>
      <t>/r</t>
    </r>
    <r>
      <rPr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     </t>
    </r>
    <r>
      <rPr>
        <i/>
        <sz val="12"/>
        <rFont val="Calibri"/>
        <family val="2"/>
        <scheme val="minor"/>
      </rPr>
      <t>(se r</t>
    </r>
    <r>
      <rPr>
        <i/>
        <vertAlign val="subscript"/>
        <sz val="12"/>
        <rFont val="Calibri"/>
        <family val="2"/>
        <scheme val="minor"/>
      </rPr>
      <t>2020</t>
    </r>
    <r>
      <rPr>
        <i/>
        <sz val="12"/>
        <rFont val="Calibri"/>
        <family val="2"/>
        <scheme val="minor"/>
      </rPr>
      <t xml:space="preserve"> &gt; 1)</t>
    </r>
  </si>
  <si>
    <r>
      <t>Numero di rate conguagli relativi all'annualità 2018 (RC 2020)   r</t>
    </r>
    <r>
      <rPr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     </t>
    </r>
    <r>
      <rPr>
        <i/>
        <sz val="12"/>
        <rFont val="Calibri"/>
        <family val="2"/>
        <scheme val="minor"/>
      </rPr>
      <t>(da PEF 2020)</t>
    </r>
  </si>
  <si>
    <r>
      <t>∑TF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totale delle entrate tariffarie relative alle componenti di costo fisse  (ex deliberazioni 443/2019/R/RIF, 238/2020/R/RIF e </t>
    </r>
    <r>
      <rPr>
        <b/>
        <sz val="12"/>
        <rFont val="Calibri"/>
        <family val="2"/>
        <scheme val="minor"/>
      </rPr>
      <t>493</t>
    </r>
    <r>
      <rPr>
        <b/>
        <sz val="12"/>
        <color theme="1"/>
        <rFont val="Calibri"/>
        <family val="2"/>
        <scheme val="minor"/>
      </rPr>
      <t>/2020/R/RIF)</t>
    </r>
  </si>
  <si>
    <r>
      <t>∑T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= ∑TV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+ ∑TF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 (ex deliberazioni 443/2019/R/RIF, 238/2020/R/RIF e </t>
    </r>
    <r>
      <rPr>
        <b/>
        <sz val="12"/>
        <rFont val="Calibri"/>
        <family val="2"/>
        <scheme val="minor"/>
      </rPr>
      <t>493</t>
    </r>
    <r>
      <rPr>
        <b/>
        <sz val="12"/>
        <color theme="1"/>
        <rFont val="Calibri"/>
        <family val="2"/>
        <scheme val="minor"/>
      </rPr>
      <t>/2020/R/RIF)</t>
    </r>
  </si>
  <si>
    <r>
      <t xml:space="preserve">raccolta differenziata   </t>
    </r>
    <r>
      <rPr>
        <i/>
        <sz val="12"/>
        <color theme="1"/>
        <rFont val="Calibri"/>
        <family val="2"/>
        <scheme val="minor"/>
      </rPr>
      <t>%</t>
    </r>
  </si>
  <si>
    <r>
      <t>q</t>
    </r>
    <r>
      <rPr>
        <i/>
        <vertAlign val="subscript"/>
        <sz val="12"/>
        <color theme="1"/>
        <rFont val="Calibri"/>
        <family val="2"/>
        <scheme val="minor"/>
      </rPr>
      <t>a-2</t>
    </r>
    <r>
      <rPr>
        <i/>
        <sz val="12"/>
        <color theme="1"/>
        <rFont val="Calibri"/>
        <family val="2"/>
        <scheme val="minor"/>
      </rPr>
      <t xml:space="preserve">  </t>
    </r>
    <r>
      <rPr>
        <i/>
        <sz val="12"/>
        <rFont val="Calibri"/>
        <family val="2"/>
        <scheme val="minor"/>
      </rPr>
      <t xml:space="preserve"> kg</t>
    </r>
  </si>
  <si>
    <r>
      <t xml:space="preserve">costo unitario effettivo - Cueff   </t>
    </r>
    <r>
      <rPr>
        <i/>
        <sz val="12"/>
        <color theme="1"/>
        <rFont val="Calibri"/>
        <family val="2"/>
        <scheme val="minor"/>
      </rPr>
      <t>€cent/kg</t>
    </r>
  </si>
  <si>
    <r>
      <t xml:space="preserve">fabbisogno standard   </t>
    </r>
    <r>
      <rPr>
        <i/>
        <sz val="12"/>
        <color theme="1"/>
        <rFont val="Calibri"/>
        <family val="2"/>
        <scheme val="minor"/>
      </rPr>
      <t>€cent/kg</t>
    </r>
  </si>
  <si>
    <r>
      <t xml:space="preserve">costo medio settore   </t>
    </r>
    <r>
      <rPr>
        <i/>
        <sz val="12"/>
        <color theme="1"/>
        <rFont val="Calibri"/>
        <family val="2"/>
        <scheme val="minor"/>
      </rPr>
      <t>€cent/kg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</si>
  <si>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valutazione rispetto agli obiettivi di raccolta differenziata  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</si>
  <si>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valutazione rispetto all' efficacia dell' attività di preparazione per il riutilizzo e riciclo  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</si>
  <si>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valutazione rispetto alla soddisfazione degli utenti del servizio  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</si>
  <si>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Totale   </t>
    </r>
    <r>
      <rPr>
        <b/>
        <i/>
        <sz val="12"/>
        <color theme="1"/>
        <rFont val="Calibri"/>
        <family val="2"/>
        <scheme val="minor"/>
      </rPr>
      <t>g</t>
    </r>
  </si>
  <si>
    <r>
      <t xml:space="preserve">Coefficiente di gradualità   </t>
    </r>
    <r>
      <rPr>
        <b/>
        <i/>
        <sz val="12"/>
        <color theme="1"/>
        <rFont val="Calibri"/>
        <family val="2"/>
        <scheme val="minor"/>
      </rPr>
      <t>(1+g)</t>
    </r>
  </si>
  <si>
    <r>
      <t>rpi</t>
    </r>
    <r>
      <rPr>
        <i/>
        <vertAlign val="subscript"/>
        <sz val="12"/>
        <color theme="1"/>
        <rFont val="Calibri"/>
        <family val="2"/>
        <scheme val="minor"/>
      </rPr>
      <t>a</t>
    </r>
  </si>
  <si>
    <r>
      <t xml:space="preserve">coefficiente di recupero di produttività   </t>
    </r>
    <r>
      <rPr>
        <b/>
        <i/>
        <sz val="12"/>
        <color theme="1"/>
        <rFont val="Calibri"/>
        <family val="2"/>
        <scheme val="minor"/>
      </rPr>
      <t>X</t>
    </r>
    <r>
      <rPr>
        <i/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</si>
  <si>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coeff. per il miglioramento previsto della qualità 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QL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</si>
  <si>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coeff. per la valorizzazione di modifiche del perimetro gestionale   </t>
    </r>
    <r>
      <rPr>
        <b/>
        <i/>
        <sz val="12"/>
        <color theme="1"/>
        <rFont val="Calibri"/>
        <family val="2"/>
        <scheme val="minor"/>
      </rPr>
      <t>PG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</si>
  <si>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coeff. per l'emergenza COVID-19   </t>
    </r>
    <r>
      <rPr>
        <b/>
        <i/>
        <sz val="12"/>
        <color theme="1"/>
        <rFont val="Calibri"/>
        <family val="2"/>
        <scheme val="minor"/>
      </rPr>
      <t>C19</t>
    </r>
    <r>
      <rPr>
        <b/>
        <i/>
        <vertAlign val="subscript"/>
        <sz val="12"/>
        <rFont val="Calibri"/>
        <family val="2"/>
        <scheme val="minor"/>
      </rPr>
      <t>2021</t>
    </r>
    <r>
      <rPr>
        <sz val="12"/>
        <rFont val="Calibri"/>
        <family val="2"/>
        <scheme val="minor"/>
      </rPr>
      <t xml:space="preserve"> </t>
    </r>
  </si>
  <si>
    <r>
      <t xml:space="preserve">Parametro per la determinazione del limite alla crescita delle tariffe   </t>
    </r>
    <r>
      <rPr>
        <b/>
        <i/>
        <sz val="12"/>
        <color theme="1"/>
        <rFont val="Calibri"/>
        <family val="2"/>
        <scheme val="minor"/>
      </rPr>
      <t>r</t>
    </r>
  </si>
  <si>
    <r>
      <t xml:space="preserve"> </t>
    </r>
    <r>
      <rPr>
        <i/>
        <sz val="12"/>
        <color theme="1"/>
        <rFont val="Calibri"/>
        <family val="2"/>
        <scheme val="minor"/>
      </rPr>
      <t>∑TV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</si>
  <si>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</t>
    </r>
    <r>
      <rPr>
        <i/>
        <sz val="12"/>
        <color theme="1"/>
        <rFont val="Calibri"/>
        <family val="2"/>
        <scheme val="minor"/>
      </rPr>
      <t>∑TF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</si>
  <si>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</t>
    </r>
    <r>
      <rPr>
        <i/>
        <sz val="12"/>
        <color theme="1"/>
        <rFont val="Calibri"/>
        <family val="2"/>
        <scheme val="minor"/>
      </rPr>
      <t>∑T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</si>
  <si>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</t>
    </r>
    <r>
      <rPr>
        <b/>
        <i/>
        <sz val="12"/>
        <color theme="1"/>
        <rFont val="Calibri"/>
        <family val="2"/>
        <scheme val="minor"/>
      </rP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/ ∑T</t>
    </r>
    <r>
      <rPr>
        <b/>
        <i/>
        <vertAlign val="subscript"/>
        <sz val="12"/>
        <color theme="1"/>
        <rFont val="Calibri"/>
        <family val="2"/>
        <scheme val="minor"/>
      </rPr>
      <t>a-1</t>
    </r>
  </si>
  <si>
    <r>
      <t>∑T</t>
    </r>
    <r>
      <rPr>
        <b/>
        <vertAlign val="subscript"/>
        <sz val="12"/>
        <color theme="1"/>
        <rFont val="Calibri"/>
        <family val="2"/>
        <scheme val="minor"/>
      </rPr>
      <t>max</t>
    </r>
    <r>
      <rPr>
        <b/>
        <sz val="12"/>
        <color theme="1"/>
        <rFont val="Calibri"/>
        <family val="2"/>
        <scheme val="minor"/>
      </rPr>
      <t xml:space="preserve">  (entrate tariffarie massime applicabili nel rispetto del limite di crescita)</t>
    </r>
  </si>
  <si>
    <r>
      <t>delta (∑T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-∑T</t>
    </r>
    <r>
      <rPr>
        <b/>
        <vertAlign val="subscript"/>
        <sz val="12"/>
        <color theme="1"/>
        <rFont val="Calibri"/>
        <family val="2"/>
        <scheme val="minor"/>
      </rPr>
      <t>max</t>
    </r>
    <r>
      <rPr>
        <b/>
        <sz val="12"/>
        <color theme="1"/>
        <rFont val="Calibri"/>
        <family val="2"/>
        <scheme val="minor"/>
      </rPr>
      <t>)</t>
    </r>
  </si>
  <si>
    <r>
      <t xml:space="preserve">Riclassifica </t>
    </r>
    <r>
      <rPr>
        <b/>
        <sz val="12"/>
        <color theme="1"/>
        <rFont val="Calibri"/>
        <family val="2"/>
        <scheme val="minor"/>
      </rPr>
      <t>TV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</t>
    </r>
  </si>
  <si>
    <r>
      <t>Riclassifica</t>
    </r>
    <r>
      <rPr>
        <b/>
        <sz val="12"/>
        <color theme="1"/>
        <rFont val="Calibri"/>
        <family val="2"/>
        <scheme val="minor"/>
      </rPr>
      <t xml:space="preserve"> TF</t>
    </r>
    <r>
      <rPr>
        <b/>
        <vertAlign val="subscript"/>
        <sz val="12"/>
        <color theme="1"/>
        <rFont val="Calibri"/>
        <family val="2"/>
        <scheme val="minor"/>
      </rPr>
      <t>a</t>
    </r>
  </si>
  <si>
    <r>
      <t>Riepilogo delle componenti a conguaglio il cui recupero in tariffa è rinviato alle annualità successive al 2021</t>
    </r>
    <r>
      <rPr>
        <b/>
        <i/>
        <sz val="12"/>
        <color rgb="FFC00000"/>
        <rFont val="Calibri"/>
        <family val="2"/>
        <scheme val="minor"/>
      </rPr>
      <t xml:space="preserve"> (NON COMPILABILE)</t>
    </r>
  </si>
  <si>
    <r>
      <t xml:space="preserve">Quota residua recupero delle mancate entrate tariffarie 2020 per applicazione dei fattori di correzione ex del. 158/2020/R/RIF </t>
    </r>
    <r>
      <rPr>
        <sz val="12"/>
        <rFont val="Calibri"/>
        <family val="2"/>
        <scheme val="minor"/>
      </rPr>
      <t>(relativa a RCND</t>
    </r>
    <r>
      <rPr>
        <vertAlign val="subscript"/>
        <sz val="12"/>
        <rFont val="Calibri"/>
        <family val="2"/>
        <scheme val="minor"/>
      </rPr>
      <t>TV</t>
    </r>
    <r>
      <rPr>
        <sz val="12"/>
        <rFont val="Calibri"/>
        <family val="2"/>
        <scheme val="minor"/>
      </rPr>
      <t>)</t>
    </r>
  </si>
  <si>
    <r>
      <t xml:space="preserve">Quota residua conguaglio per recupero derivante da tariffe in deroga ex art. 107 c. 5 d.l. 18/20 </t>
    </r>
    <r>
      <rPr>
        <sz val="12"/>
        <rFont val="Calibri"/>
        <family val="2"/>
        <scheme val="minor"/>
      </rPr>
      <t>(relativa alle componenti RCU)</t>
    </r>
  </si>
  <si>
    <r>
      <t xml:space="preserve"> </t>
    </r>
    <r>
      <rPr>
        <b/>
        <i/>
        <sz val="12"/>
        <color theme="1"/>
        <rFont val="Calibri"/>
        <family val="2"/>
        <scheme val="minor"/>
      </rP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</si>
  <si>
    <t>Concessione ALIA</t>
  </si>
  <si>
    <t>BARB VAL D'ELSA</t>
  </si>
  <si>
    <t>TAVARNELLE VP</t>
  </si>
  <si>
    <t>ABETONE CUTIGLIANO</t>
  </si>
  <si>
    <t>AGLIANA</t>
  </si>
  <si>
    <t>BAGNO A RIPOLI</t>
  </si>
  <si>
    <t>BARBERINO DEL MUGELLO</t>
  </si>
  <si>
    <t>BARBERINO TAVARNELLE</t>
  </si>
  <si>
    <t>BORGO SAN LORENZO</t>
  </si>
  <si>
    <t>BUGGIANO</t>
  </si>
  <si>
    <t>CALENZANO</t>
  </si>
  <si>
    <t>CAMPI BISENZIO</t>
  </si>
  <si>
    <t>CANTAGALLO</t>
  </si>
  <si>
    <t>CAPRAIA E LIMITE</t>
  </si>
  <si>
    <t>CARMIGNANO</t>
  </si>
  <si>
    <t>CASTELFIORENTINO</t>
  </si>
  <si>
    <t>CERRETO GUIDI</t>
  </si>
  <si>
    <t>CERTALDO</t>
  </si>
  <si>
    <t>CHIESINA UZZANESE</t>
  </si>
  <si>
    <t>EMPOLI</t>
  </si>
  <si>
    <t>FIESOLE</t>
  </si>
  <si>
    <t>FIRENZE</t>
  </si>
  <si>
    <t>FUCECCHIO</t>
  </si>
  <si>
    <t>GAMBASSI</t>
  </si>
  <si>
    <t>GREVE IN CHIANTI</t>
  </si>
  <si>
    <t>IMPRUNETA</t>
  </si>
  <si>
    <t>INCISA E FIGLINE</t>
  </si>
  <si>
    <t>LAMPORECCHIO</t>
  </si>
  <si>
    <t>LARCIANO</t>
  </si>
  <si>
    <t>LASTRA A SIGNA</t>
  </si>
  <si>
    <t>MARLIANA</t>
  </si>
  <si>
    <t>MASSA E COZZILE</t>
  </si>
  <si>
    <t>MONSUMMANO</t>
  </si>
  <si>
    <t>MONTAIONE</t>
  </si>
  <si>
    <t>MONTALE</t>
  </si>
  <si>
    <t>MONTECATINI TE</t>
  </si>
  <si>
    <t>MONTELUPO F.NO</t>
  </si>
  <si>
    <t>MONTEMURLO</t>
  </si>
  <si>
    <t>MONTESPERTOLI</t>
  </si>
  <si>
    <t>PESCIA</t>
  </si>
  <si>
    <t>PIEVE A NIEVOLE</t>
  </si>
  <si>
    <t>PISTOIA</t>
  </si>
  <si>
    <t>POGGIO A CAIANO</t>
  </si>
  <si>
    <t>PONTE BUGGIANESE</t>
  </si>
  <si>
    <t>PRATO</t>
  </si>
  <si>
    <t>QUARRATA</t>
  </si>
  <si>
    <t>RIGNANO</t>
  </si>
  <si>
    <t>SAMBUCA</t>
  </si>
  <si>
    <t>SAN CASCIANO</t>
  </si>
  <si>
    <t>SAN MARCELLO</t>
  </si>
  <si>
    <t>SCANDICCI</t>
  </si>
  <si>
    <t>SCARPERIA E SAN PIERO</t>
  </si>
  <si>
    <t>SERRAV. P.SE</t>
  </si>
  <si>
    <t>SESTO FIORENTINO</t>
  </si>
  <si>
    <t>SIGNA</t>
  </si>
  <si>
    <t>UZZANO</t>
  </si>
  <si>
    <t>VAGLIA</t>
  </si>
  <si>
    <t>VAIANO</t>
  </si>
  <si>
    <t>VERNIO</t>
  </si>
  <si>
    <t>VICCHIO</t>
  </si>
  <si>
    <t>VINCI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</si>
</sst>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_ ;[Red]\-#,##0\ "/>
    <numFmt numFmtId="167" formatCode="#,##0.00_ ;[Red]\-#,##0.00\ "/>
  </numFmts>
  <fonts count="35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Tahoma"/>
      <family val="2"/>
    </font>
    <font>
      <sz val="12"/>
      <color theme="0" tint="-0.1499984740745262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b/>
      <i/>
      <vertAlign val="superscript"/>
      <sz val="12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theme="0"/>
      </patternFill>
    </fill>
    <fill>
      <patternFill patternType="solid">
        <fgColor rgb="FF02A78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0" borderId="1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328">
    <xf numFmtId="0" fontId="0" fillId="0" borderId="0" xfId="0"/>
    <xf numFmtId="0" fontId="3" fillId="2" borderId="0" xfId="0" applyFont="1" applyFill="1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4" fillId="6" borderId="5" xfId="0" applyFont="1" applyFill="1" applyBorder="1"/>
    <xf numFmtId="0" fontId="3" fillId="5" borderId="7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6" fillId="8" borderId="27" xfId="0" applyFont="1" applyFill="1" applyBorder="1" applyAlignment="1">
      <alignment vertical="center"/>
    </xf>
    <xf numFmtId="0" fontId="3" fillId="2" borderId="44" xfId="0" applyFont="1" applyFill="1" applyBorder="1"/>
    <xf numFmtId="0" fontId="6" fillId="8" borderId="33" xfId="0" applyFont="1" applyFill="1" applyBorder="1" applyAlignment="1">
      <alignment vertical="center"/>
    </xf>
    <xf numFmtId="0" fontId="3" fillId="2" borderId="45" xfId="0" applyFont="1" applyFill="1" applyBorder="1"/>
    <xf numFmtId="0" fontId="3" fillId="10" borderId="11" xfId="0" applyFont="1" applyFill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31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166" fontId="11" fillId="10" borderId="10" xfId="1" applyNumberFormat="1" applyFont="1" applyFill="1" applyBorder="1" applyAlignment="1" applyProtection="1">
      <alignment horizontal="right" vertical="center"/>
      <protection locked="0"/>
    </xf>
    <xf numFmtId="10" fontId="11" fillId="10" borderId="29" xfId="2" applyNumberFormat="1" applyFont="1" applyFill="1" applyBorder="1" applyAlignment="1" applyProtection="1">
      <alignment horizontal="right" vertical="center"/>
      <protection locked="0"/>
    </xf>
    <xf numFmtId="10" fontId="11" fillId="10" borderId="32" xfId="2" applyNumberFormat="1" applyFont="1" applyFill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13" xfId="0" applyFont="1" applyFill="1" applyBorder="1"/>
    <xf numFmtId="0" fontId="3" fillId="7" borderId="2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166" fontId="11" fillId="10" borderId="10" xfId="2" applyNumberFormat="1" applyFont="1" applyFill="1" applyBorder="1" applyAlignment="1" applyProtection="1">
      <alignment horizontal="right" vertical="center"/>
      <protection locked="0"/>
    </xf>
    <xf numFmtId="0" fontId="1" fillId="0" borderId="11" xfId="3" applyFont="1" applyFill="1" applyBorder="1" applyAlignment="1">
      <alignment horizontal="center" vertical="center" textRotation="90"/>
    </xf>
    <xf numFmtId="0" fontId="10" fillId="2" borderId="0" xfId="0" applyFont="1" applyFill="1"/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/>
    </xf>
    <xf numFmtId="0" fontId="10" fillId="0" borderId="0" xfId="0" applyFont="1"/>
    <xf numFmtId="0" fontId="10" fillId="2" borderId="48" xfId="0" applyFont="1" applyFill="1" applyBorder="1"/>
    <xf numFmtId="0" fontId="10" fillId="2" borderId="48" xfId="0" applyFont="1" applyFill="1" applyBorder="1" applyAlignment="1">
      <alignment horizontal="left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20" fillId="2" borderId="4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2" borderId="0" xfId="4" applyFont="1" applyFill="1" applyBorder="1" applyProtection="1"/>
    <xf numFmtId="0" fontId="3" fillId="2" borderId="23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20" fillId="2" borderId="0" xfId="0" applyNumberFormat="1" applyFont="1" applyFill="1" applyAlignment="1">
      <alignment horizontal="center"/>
    </xf>
    <xf numFmtId="165" fontId="10" fillId="2" borderId="11" xfId="5" applyNumberFormat="1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165" fontId="10" fillId="3" borderId="11" xfId="5" applyNumberFormat="1" applyFont="1" applyFill="1" applyBorder="1" applyAlignment="1" applyProtection="1">
      <alignment horizontal="center" vertical="center"/>
    </xf>
    <xf numFmtId="165" fontId="6" fillId="5" borderId="11" xfId="5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14" fillId="2" borderId="23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10" fillId="2" borderId="0" xfId="5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5" fillId="0" borderId="13" xfId="0" applyFont="1" applyBorder="1"/>
    <xf numFmtId="0" fontId="15" fillId="2" borderId="0" xfId="0" applyFont="1" applyFill="1" applyAlignment="1">
      <alignment horizontal="center"/>
    </xf>
    <xf numFmtId="0" fontId="6" fillId="2" borderId="4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6" fillId="5" borderId="55" xfId="0" applyFont="1" applyFill="1" applyBorder="1" applyAlignment="1">
      <alignment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9" fillId="2" borderId="4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5" fillId="2" borderId="13" xfId="0" applyFont="1" applyFill="1" applyBorder="1"/>
    <xf numFmtId="0" fontId="6" fillId="6" borderId="41" xfId="0" applyFont="1" applyFill="1" applyBorder="1" applyAlignment="1">
      <alignment horizontal="center"/>
    </xf>
    <xf numFmtId="0" fontId="13" fillId="5" borderId="7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 vertical="center"/>
    </xf>
    <xf numFmtId="0" fontId="3" fillId="2" borderId="50" xfId="0" applyFont="1" applyFill="1" applyBorder="1"/>
    <xf numFmtId="9" fontId="3" fillId="2" borderId="0" xfId="7" applyFont="1" applyFill="1" applyProtection="1"/>
    <xf numFmtId="0" fontId="6" fillId="8" borderId="34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3" fillId="2" borderId="14" xfId="0" applyFont="1" applyFill="1" applyBorder="1"/>
    <xf numFmtId="0" fontId="6" fillId="9" borderId="38" xfId="0" applyFont="1" applyFill="1" applyBorder="1" applyAlignment="1">
      <alignment vertical="center"/>
    </xf>
    <xf numFmtId="0" fontId="6" fillId="9" borderId="3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5" fillId="0" borderId="43" xfId="0" applyFont="1" applyBorder="1"/>
    <xf numFmtId="0" fontId="10" fillId="7" borderId="49" xfId="0" applyFont="1" applyFill="1" applyBorder="1" applyAlignment="1">
      <alignment vertical="center"/>
    </xf>
    <xf numFmtId="0" fontId="6" fillId="7" borderId="46" xfId="0" applyFont="1" applyFill="1" applyBorder="1" applyAlignment="1">
      <alignment horizontal="center"/>
    </xf>
    <xf numFmtId="0" fontId="3" fillId="0" borderId="58" xfId="0" applyFont="1" applyBorder="1"/>
    <xf numFmtId="0" fontId="3" fillId="7" borderId="60" xfId="0" applyFont="1" applyFill="1" applyBorder="1" applyAlignment="1">
      <alignment horizontal="left" vertical="center"/>
    </xf>
    <xf numFmtId="0" fontId="6" fillId="7" borderId="61" xfId="0" applyFont="1" applyFill="1" applyBorder="1" applyAlignment="1">
      <alignment horizontal="center"/>
    </xf>
    <xf numFmtId="0" fontId="3" fillId="2" borderId="62" xfId="0" applyFont="1" applyFill="1" applyBorder="1"/>
    <xf numFmtId="0" fontId="3" fillId="7" borderId="65" xfId="0" applyFont="1" applyFill="1" applyBorder="1" applyAlignment="1">
      <alignment horizontal="left" vertical="center" indent="4"/>
    </xf>
    <xf numFmtId="0" fontId="6" fillId="7" borderId="55" xfId="0" applyFont="1" applyFill="1" applyBorder="1" applyAlignment="1">
      <alignment horizontal="center"/>
    </xf>
    <xf numFmtId="0" fontId="3" fillId="7" borderId="68" xfId="0" applyFont="1" applyFill="1" applyBorder="1" applyAlignment="1">
      <alignment horizontal="left" vertical="center" indent="4"/>
    </xf>
    <xf numFmtId="0" fontId="6" fillId="7" borderId="69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left" vertical="center"/>
    </xf>
    <xf numFmtId="0" fontId="3" fillId="0" borderId="62" xfId="0" applyFont="1" applyBorder="1"/>
    <xf numFmtId="0" fontId="3" fillId="7" borderId="72" xfId="0" applyFont="1" applyFill="1" applyBorder="1" applyAlignment="1">
      <alignment horizontal="left" vertical="center"/>
    </xf>
    <xf numFmtId="0" fontId="6" fillId="7" borderId="54" xfId="0" applyFont="1" applyFill="1" applyBorder="1" applyAlignment="1">
      <alignment horizontal="center"/>
    </xf>
    <xf numFmtId="0" fontId="3" fillId="0" borderId="73" xfId="0" applyFont="1" applyBorder="1"/>
    <xf numFmtId="0" fontId="20" fillId="0" borderId="0" xfId="0" applyFont="1" applyAlignment="1">
      <alignment horizontal="center"/>
    </xf>
    <xf numFmtId="0" fontId="3" fillId="7" borderId="5" xfId="0" applyFont="1" applyFill="1" applyBorder="1" applyAlignment="1">
      <alignment horizontal="left" vertical="center" indent="4"/>
    </xf>
    <xf numFmtId="0" fontId="6" fillId="7" borderId="3" xfId="0" applyFont="1" applyFill="1" applyBorder="1" applyAlignment="1">
      <alignment horizontal="center"/>
    </xf>
    <xf numFmtId="0" fontId="3" fillId="7" borderId="76" xfId="0" applyFont="1" applyFill="1" applyBorder="1" applyAlignment="1">
      <alignment horizontal="left" vertical="center" indent="4"/>
    </xf>
    <xf numFmtId="0" fontId="11" fillId="2" borderId="0" xfId="0" applyFont="1" applyFill="1" applyAlignment="1">
      <alignment horizontal="right"/>
    </xf>
    <xf numFmtId="165" fontId="11" fillId="2" borderId="15" xfId="5" applyNumberFormat="1" applyFont="1" applyFill="1" applyBorder="1" applyAlignment="1" applyProtection="1">
      <alignment horizontal="right"/>
    </xf>
    <xf numFmtId="165" fontId="11" fillId="2" borderId="0" xfId="5" applyNumberFormat="1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Alignment="1">
      <alignment horizontal="right"/>
    </xf>
    <xf numFmtId="0" fontId="16" fillId="2" borderId="43" xfId="0" applyFont="1" applyFill="1" applyBorder="1" applyAlignment="1">
      <alignment horizontal="right"/>
    </xf>
    <xf numFmtId="0" fontId="11" fillId="2" borderId="0" xfId="0" applyFont="1" applyFill="1" applyAlignment="1">
      <alignment horizontal="right" vertical="center"/>
    </xf>
    <xf numFmtId="0" fontId="11" fillId="2" borderId="15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 vertical="center"/>
    </xf>
    <xf numFmtId="166" fontId="2" fillId="10" borderId="30" xfId="1" applyNumberFormat="1" applyFont="1" applyFill="1" applyBorder="1" applyAlignment="1" applyProtection="1">
      <alignment horizontal="right" vertical="center"/>
      <protection locked="0"/>
    </xf>
    <xf numFmtId="0" fontId="2" fillId="4" borderId="34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55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/>
    </xf>
    <xf numFmtId="0" fontId="11" fillId="2" borderId="4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8" fillId="2" borderId="0" xfId="0" applyFont="1" applyFill="1"/>
    <xf numFmtId="0" fontId="18" fillId="2" borderId="48" xfId="0" applyFont="1" applyFill="1" applyBorder="1"/>
    <xf numFmtId="0" fontId="18" fillId="2" borderId="0" xfId="0" applyFont="1" applyFill="1" applyAlignment="1">
      <alignment wrapText="1"/>
    </xf>
    <xf numFmtId="166" fontId="11" fillId="3" borderId="10" xfId="5" applyNumberFormat="1" applyFont="1" applyFill="1" applyBorder="1" applyAlignment="1" applyProtection="1">
      <alignment horizontal="right" vertical="center"/>
    </xf>
    <xf numFmtId="166" fontId="11" fillId="2" borderId="10" xfId="5" applyNumberFormat="1" applyFont="1" applyFill="1" applyBorder="1" applyAlignment="1" applyProtection="1">
      <alignment horizontal="right" vertical="center"/>
      <protection locked="0"/>
    </xf>
    <xf numFmtId="166" fontId="2" fillId="4" borderId="30" xfId="0" applyNumberFormat="1" applyFont="1" applyFill="1" applyBorder="1" applyAlignment="1">
      <alignment horizontal="right" vertical="center"/>
    </xf>
    <xf numFmtId="166" fontId="12" fillId="5" borderId="12" xfId="5" applyNumberFormat="1" applyFont="1" applyFill="1" applyBorder="1" applyAlignment="1" applyProtection="1">
      <alignment horizontal="right" vertical="center"/>
    </xf>
    <xf numFmtId="166" fontId="11" fillId="3" borderId="16" xfId="5" applyNumberFormat="1" applyFont="1" applyFill="1" applyBorder="1" applyAlignment="1" applyProtection="1">
      <alignment horizontal="right" vertical="center"/>
    </xf>
    <xf numFmtId="166" fontId="11" fillId="10" borderId="10" xfId="5" applyNumberFormat="1" applyFont="1" applyFill="1" applyBorder="1" applyAlignment="1" applyProtection="1">
      <alignment horizontal="right" vertical="center"/>
      <protection locked="0"/>
    </xf>
    <xf numFmtId="166" fontId="11" fillId="10" borderId="17" xfId="5" applyNumberFormat="1" applyFont="1" applyFill="1" applyBorder="1" applyAlignment="1" applyProtection="1">
      <alignment horizontal="right" vertical="center"/>
      <protection locked="0"/>
    </xf>
    <xf numFmtId="166" fontId="11" fillId="3" borderId="17" xfId="5" applyNumberFormat="1" applyFont="1" applyFill="1" applyBorder="1" applyAlignment="1" applyProtection="1">
      <alignment horizontal="right" vertical="center"/>
    </xf>
    <xf numFmtId="166" fontId="11" fillId="10" borderId="18" xfId="5" applyNumberFormat="1" applyFont="1" applyFill="1" applyBorder="1" applyAlignment="1" applyProtection="1">
      <alignment horizontal="right" vertical="center"/>
      <protection locked="0"/>
    </xf>
    <xf numFmtId="166" fontId="11" fillId="10" borderId="19" xfId="5" applyNumberFormat="1" applyFont="1" applyFill="1" applyBorder="1" applyAlignment="1" applyProtection="1">
      <alignment horizontal="right" vertical="center"/>
      <protection locked="0"/>
    </xf>
    <xf numFmtId="166" fontId="11" fillId="3" borderId="19" xfId="5" applyNumberFormat="1" applyFont="1" applyFill="1" applyBorder="1" applyAlignment="1" applyProtection="1">
      <alignment horizontal="right" vertical="center"/>
    </xf>
    <xf numFmtId="166" fontId="11" fillId="0" borderId="21" xfId="5" applyNumberFormat="1" applyFont="1" applyFill="1" applyBorder="1" applyAlignment="1" applyProtection="1">
      <alignment horizontal="right" vertical="center"/>
    </xf>
    <xf numFmtId="166" fontId="11" fillId="0" borderId="53" xfId="5" applyNumberFormat="1" applyFont="1" applyFill="1" applyBorder="1" applyAlignment="1" applyProtection="1">
      <alignment horizontal="right" vertical="center"/>
    </xf>
    <xf numFmtId="166" fontId="11" fillId="3" borderId="22" xfId="5" applyNumberFormat="1" applyFont="1" applyFill="1" applyBorder="1" applyAlignment="1" applyProtection="1">
      <alignment horizontal="right" vertical="center"/>
    </xf>
    <xf numFmtId="166" fontId="11" fillId="0" borderId="18" xfId="5" applyNumberFormat="1" applyFont="1" applyFill="1" applyBorder="1" applyAlignment="1" applyProtection="1">
      <alignment horizontal="right" vertical="center"/>
    </xf>
    <xf numFmtId="166" fontId="11" fillId="0" borderId="19" xfId="5" applyNumberFormat="1" applyFont="1" applyFill="1" applyBorder="1" applyAlignment="1" applyProtection="1">
      <alignment horizontal="right" vertical="center"/>
    </xf>
    <xf numFmtId="166" fontId="11" fillId="3" borderId="8" xfId="5" applyNumberFormat="1" applyFont="1" applyFill="1" applyBorder="1" applyAlignment="1" applyProtection="1">
      <alignment horizontal="right" vertical="center"/>
    </xf>
    <xf numFmtId="166" fontId="11" fillId="2" borderId="8" xfId="5" applyNumberFormat="1" applyFont="1" applyFill="1" applyBorder="1" applyAlignment="1" applyProtection="1">
      <alignment horizontal="right" vertical="center"/>
      <protection locked="0"/>
    </xf>
    <xf numFmtId="166" fontId="11" fillId="2" borderId="24" xfId="5" applyNumberFormat="1" applyFont="1" applyFill="1" applyBorder="1" applyAlignment="1" applyProtection="1">
      <alignment horizontal="right" vertical="center"/>
      <protection locked="0"/>
    </xf>
    <xf numFmtId="166" fontId="11" fillId="3" borderId="24" xfId="5" applyNumberFormat="1" applyFont="1" applyFill="1" applyBorder="1" applyAlignment="1" applyProtection="1">
      <alignment horizontal="right" vertical="center"/>
    </xf>
    <xf numFmtId="166" fontId="2" fillId="4" borderId="8" xfId="0" applyNumberFormat="1" applyFont="1" applyFill="1" applyBorder="1" applyAlignment="1">
      <alignment horizontal="right" vertical="center"/>
    </xf>
    <xf numFmtId="166" fontId="12" fillId="5" borderId="8" xfId="5" applyNumberFormat="1" applyFont="1" applyFill="1" applyBorder="1" applyAlignment="1" applyProtection="1">
      <alignment horizontal="right" vertical="center"/>
    </xf>
    <xf numFmtId="166" fontId="12" fillId="5" borderId="24" xfId="5" applyNumberFormat="1" applyFont="1" applyFill="1" applyBorder="1" applyAlignment="1" applyProtection="1">
      <alignment horizontal="right" vertical="center"/>
    </xf>
    <xf numFmtId="166" fontId="11" fillId="10" borderId="12" xfId="5" applyNumberFormat="1" applyFont="1" applyFill="1" applyBorder="1" applyAlignment="1" applyProtection="1">
      <alignment horizontal="right" vertical="center"/>
      <protection locked="0"/>
    </xf>
    <xf numFmtId="166" fontId="11" fillId="10" borderId="26" xfId="5" applyNumberFormat="1" applyFont="1" applyFill="1" applyBorder="1" applyAlignment="1" applyProtection="1">
      <alignment horizontal="right" vertical="center"/>
      <protection locked="0"/>
    </xf>
    <xf numFmtId="166" fontId="11" fillId="3" borderId="26" xfId="5" applyNumberFormat="1" applyFont="1" applyFill="1" applyBorder="1" applyAlignment="1" applyProtection="1">
      <alignment horizontal="right" vertical="center"/>
    </xf>
    <xf numFmtId="166" fontId="11" fillId="10" borderId="3" xfId="5" applyNumberFormat="1" applyFont="1" applyFill="1" applyBorder="1" applyAlignment="1" applyProtection="1">
      <alignment horizontal="right" vertical="center"/>
      <protection locked="0"/>
    </xf>
    <xf numFmtId="166" fontId="11" fillId="2" borderId="12" xfId="5" applyNumberFormat="1" applyFont="1" applyFill="1" applyBorder="1" applyAlignment="1" applyProtection="1">
      <alignment horizontal="right" vertical="center"/>
      <protection locked="0"/>
    </xf>
    <xf numFmtId="166" fontId="11" fillId="10" borderId="20" xfId="5" applyNumberFormat="1" applyFont="1" applyFill="1" applyBorder="1" applyAlignment="1" applyProtection="1">
      <alignment horizontal="right" vertical="center"/>
      <protection locked="0"/>
    </xf>
    <xf numFmtId="166" fontId="11" fillId="2" borderId="20" xfId="5" applyNumberFormat="1" applyFont="1" applyFill="1" applyBorder="1" applyAlignment="1" applyProtection="1">
      <alignment horizontal="right" vertical="center"/>
      <protection locked="0"/>
    </xf>
    <xf numFmtId="166" fontId="11" fillId="10" borderId="7" xfId="5" applyNumberFormat="1" applyFont="1" applyFill="1" applyBorder="1" applyAlignment="1" applyProtection="1">
      <alignment horizontal="right" vertical="center"/>
      <protection locked="0"/>
    </xf>
    <xf numFmtId="166" fontId="11" fillId="3" borderId="55" xfId="5" applyNumberFormat="1" applyFont="1" applyFill="1" applyBorder="1" applyAlignment="1" applyProtection="1">
      <alignment horizontal="right" vertical="center"/>
    </xf>
    <xf numFmtId="166" fontId="12" fillId="5" borderId="55" xfId="5" applyNumberFormat="1" applyFont="1" applyFill="1" applyBorder="1" applyAlignment="1" applyProtection="1">
      <alignment horizontal="right" vertical="center" wrapText="1"/>
    </xf>
    <xf numFmtId="166" fontId="11" fillId="10" borderId="46" xfId="5" applyNumberFormat="1" applyFont="1" applyFill="1" applyBorder="1" applyAlignment="1" applyProtection="1">
      <alignment horizontal="right" vertical="center"/>
      <protection locked="0"/>
    </xf>
    <xf numFmtId="166" fontId="11" fillId="3" borderId="47" xfId="5" applyNumberFormat="1" applyFont="1" applyFill="1" applyBorder="1" applyAlignment="1" applyProtection="1">
      <alignment horizontal="right" vertical="center"/>
    </xf>
    <xf numFmtId="166" fontId="11" fillId="10" borderId="2" xfId="5" applyNumberFormat="1" applyFont="1" applyFill="1" applyBorder="1" applyAlignment="1" applyProtection="1">
      <alignment horizontal="right" vertical="center"/>
      <protection locked="0"/>
    </xf>
    <xf numFmtId="166" fontId="2" fillId="0" borderId="42" xfId="0" applyNumberFormat="1" applyFont="1" applyBorder="1" applyAlignment="1" applyProtection="1">
      <alignment horizontal="right" vertical="center"/>
      <protection locked="0"/>
    </xf>
    <xf numFmtId="166" fontId="11" fillId="3" borderId="3" xfId="5" applyNumberFormat="1" applyFont="1" applyFill="1" applyBorder="1" applyAlignment="1" applyProtection="1">
      <alignment horizontal="right" vertical="center"/>
    </xf>
    <xf numFmtId="166" fontId="12" fillId="5" borderId="20" xfId="5" applyNumberFormat="1" applyFont="1" applyFill="1" applyBorder="1" applyAlignment="1" applyProtection="1">
      <alignment horizontal="right" vertical="center"/>
    </xf>
    <xf numFmtId="166" fontId="12" fillId="5" borderId="22" xfId="5" applyNumberFormat="1" applyFont="1" applyFill="1" applyBorder="1" applyAlignment="1" applyProtection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2" fillId="2" borderId="31" xfId="5" applyNumberFormat="1" applyFont="1" applyFill="1" applyBorder="1" applyAlignment="1" applyProtection="1">
      <alignment horizontal="right" vertical="center"/>
      <protection locked="0"/>
    </xf>
    <xf numFmtId="166" fontId="2" fillId="2" borderId="32" xfId="0" applyNumberFormat="1" applyFont="1" applyFill="1" applyBorder="1" applyAlignment="1" applyProtection="1">
      <alignment horizontal="right" vertical="center"/>
      <protection locked="0"/>
    </xf>
    <xf numFmtId="166" fontId="2" fillId="4" borderId="11" xfId="0" applyNumberFormat="1" applyFont="1" applyFill="1" applyBorder="1" applyAlignment="1">
      <alignment horizontal="right" vertical="center"/>
    </xf>
    <xf numFmtId="166" fontId="2" fillId="4" borderId="33" xfId="0" applyNumberFormat="1" applyFont="1" applyFill="1" applyBorder="1" applyAlignment="1">
      <alignment horizontal="right" vertical="center"/>
    </xf>
    <xf numFmtId="166" fontId="2" fillId="4" borderId="34" xfId="0" applyNumberFormat="1" applyFont="1" applyFill="1" applyBorder="1" applyAlignment="1">
      <alignment horizontal="right" vertical="center"/>
    </xf>
    <xf numFmtId="166" fontId="2" fillId="2" borderId="32" xfId="5" applyNumberFormat="1" applyFont="1" applyFill="1" applyBorder="1" applyAlignment="1" applyProtection="1">
      <alignment horizontal="right" vertical="center"/>
      <protection locked="0"/>
    </xf>
    <xf numFmtId="166" fontId="12" fillId="5" borderId="35" xfId="5" applyNumberFormat="1" applyFont="1" applyFill="1" applyBorder="1" applyAlignment="1" applyProtection="1">
      <alignment horizontal="right" vertical="center"/>
    </xf>
    <xf numFmtId="166" fontId="11" fillId="3" borderId="29" xfId="5" applyNumberFormat="1" applyFont="1" applyFill="1" applyBorder="1" applyAlignment="1" applyProtection="1">
      <alignment horizontal="right" vertical="center"/>
    </xf>
    <xf numFmtId="166" fontId="11" fillId="3" borderId="35" xfId="5" applyNumberFormat="1" applyFont="1" applyFill="1" applyBorder="1" applyAlignment="1" applyProtection="1">
      <alignment horizontal="right" vertical="center"/>
    </xf>
    <xf numFmtId="166" fontId="11" fillId="2" borderId="15" xfId="0" applyNumberFormat="1" applyFont="1" applyFill="1" applyBorder="1" applyAlignment="1">
      <alignment horizontal="right"/>
    </xf>
    <xf numFmtId="166" fontId="2" fillId="10" borderId="29" xfId="5" applyNumberFormat="1" applyFont="1" applyFill="1" applyBorder="1" applyAlignment="1" applyProtection="1">
      <alignment horizontal="right" vertical="center"/>
      <protection locked="0"/>
    </xf>
    <xf numFmtId="166" fontId="2" fillId="10" borderId="35" xfId="5" applyNumberFormat="1" applyFont="1" applyFill="1" applyBorder="1" applyAlignment="1" applyProtection="1">
      <alignment horizontal="right" vertical="center"/>
      <protection locked="0"/>
    </xf>
    <xf numFmtId="166" fontId="11" fillId="2" borderId="14" xfId="0" applyNumberFormat="1" applyFont="1" applyFill="1" applyBorder="1" applyAlignment="1">
      <alignment horizontal="right"/>
    </xf>
    <xf numFmtId="166" fontId="2" fillId="11" borderId="59" xfId="5" applyNumberFormat="1" applyFont="1" applyFill="1" applyBorder="1" applyAlignment="1" applyProtection="1">
      <alignment horizontal="right" vertical="center"/>
    </xf>
    <xf numFmtId="166" fontId="2" fillId="11" borderId="40" xfId="5" applyNumberFormat="1" applyFont="1" applyFill="1" applyBorder="1" applyAlignment="1" applyProtection="1">
      <alignment horizontal="right" vertical="center"/>
    </xf>
    <xf numFmtId="166" fontId="2" fillId="3" borderId="63" xfId="5" applyNumberFormat="1" applyFont="1" applyFill="1" applyBorder="1" applyAlignment="1" applyProtection="1">
      <alignment horizontal="right" vertical="center"/>
    </xf>
    <xf numFmtId="166" fontId="2" fillId="3" borderId="64" xfId="5" applyNumberFormat="1" applyFont="1" applyFill="1" applyBorder="1" applyAlignment="1" applyProtection="1">
      <alignment horizontal="right" vertical="center"/>
    </xf>
    <xf numFmtId="166" fontId="2" fillId="3" borderId="66" xfId="5" applyNumberFormat="1" applyFont="1" applyFill="1" applyBorder="1" applyAlignment="1" applyProtection="1">
      <alignment horizontal="right" vertical="center"/>
    </xf>
    <xf numFmtId="166" fontId="2" fillId="3" borderId="67" xfId="5" applyNumberFormat="1" applyFont="1" applyFill="1" applyBorder="1" applyAlignment="1" applyProtection="1">
      <alignment horizontal="right" vertical="center"/>
    </xf>
    <xf numFmtId="166" fontId="2" fillId="3" borderId="70" xfId="5" applyNumberFormat="1" applyFont="1" applyFill="1" applyBorder="1" applyAlignment="1" applyProtection="1">
      <alignment horizontal="right" vertical="center"/>
    </xf>
    <xf numFmtId="166" fontId="2" fillId="3" borderId="71" xfId="5" applyNumberFormat="1" applyFont="1" applyFill="1" applyBorder="1" applyAlignment="1" applyProtection="1">
      <alignment horizontal="right" vertical="center"/>
    </xf>
    <xf numFmtId="166" fontId="2" fillId="12" borderId="59" xfId="5" applyNumberFormat="1" applyFont="1" applyFill="1" applyBorder="1" applyAlignment="1" applyProtection="1">
      <alignment horizontal="right" vertical="center"/>
    </xf>
    <xf numFmtId="166" fontId="2" fillId="12" borderId="40" xfId="5" applyNumberFormat="1" applyFont="1" applyFill="1" applyBorder="1" applyAlignment="1" applyProtection="1">
      <alignment horizontal="right" vertical="center"/>
    </xf>
    <xf numFmtId="166" fontId="2" fillId="12" borderId="74" xfId="5" applyNumberFormat="1" applyFont="1" applyFill="1" applyBorder="1" applyAlignment="1" applyProtection="1">
      <alignment horizontal="right" vertical="center"/>
    </xf>
    <xf numFmtId="166" fontId="2" fillId="3" borderId="2" xfId="5" applyNumberFormat="1" applyFont="1" applyFill="1" applyBorder="1" applyAlignment="1" applyProtection="1">
      <alignment horizontal="right" vertical="center"/>
    </xf>
    <xf numFmtId="166" fontId="2" fillId="3" borderId="75" xfId="5" applyNumberFormat="1" applyFont="1" applyFill="1" applyBorder="1" applyAlignment="1" applyProtection="1">
      <alignment horizontal="right" vertical="center"/>
    </xf>
    <xf numFmtId="166" fontId="2" fillId="3" borderId="29" xfId="5" applyNumberFormat="1" applyFont="1" applyFill="1" applyBorder="1" applyAlignment="1" applyProtection="1">
      <alignment horizontal="right" vertical="center"/>
    </xf>
    <xf numFmtId="166" fontId="2" fillId="3" borderId="25" xfId="5" applyNumberFormat="1" applyFont="1" applyFill="1" applyBorder="1" applyAlignment="1" applyProtection="1">
      <alignment horizontal="right" vertical="center"/>
    </xf>
    <xf numFmtId="166" fontId="2" fillId="3" borderId="77" xfId="5" applyNumberFormat="1" applyFont="1" applyFill="1" applyBorder="1" applyAlignment="1" applyProtection="1">
      <alignment horizontal="right" vertical="center"/>
    </xf>
    <xf numFmtId="166" fontId="2" fillId="3" borderId="35" xfId="5" applyNumberFormat="1" applyFont="1" applyFill="1" applyBorder="1" applyAlignment="1" applyProtection="1">
      <alignment horizontal="right" vertical="center"/>
    </xf>
    <xf numFmtId="167" fontId="11" fillId="10" borderId="10" xfId="1" applyNumberFormat="1" applyFont="1" applyFill="1" applyBorder="1" applyAlignment="1" applyProtection="1">
      <alignment horizontal="center" vertical="center"/>
      <protection locked="0"/>
    </xf>
    <xf numFmtId="167" fontId="2" fillId="0" borderId="10" xfId="0" applyNumberFormat="1" applyFont="1" applyBorder="1" applyAlignment="1" applyProtection="1">
      <alignment horizontal="center" vertical="center"/>
      <protection locked="0"/>
    </xf>
    <xf numFmtId="166" fontId="11" fillId="10" borderId="10" xfId="1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166" fontId="11" fillId="0" borderId="21" xfId="5" applyNumberFormat="1" applyFont="1" applyFill="1" applyBorder="1" applyAlignment="1" applyProtection="1">
      <alignment horizontal="center" vertical="center"/>
    </xf>
    <xf numFmtId="166" fontId="11" fillId="0" borderId="53" xfId="5" applyNumberFormat="1" applyFont="1" applyFill="1" applyBorder="1" applyAlignment="1" applyProtection="1">
      <alignment horizontal="center" vertical="center"/>
    </xf>
    <xf numFmtId="166" fontId="11" fillId="3" borderId="22" xfId="5" applyNumberFormat="1" applyFont="1" applyFill="1" applyBorder="1" applyAlignment="1" applyProtection="1">
      <alignment horizontal="center" vertical="center"/>
    </xf>
    <xf numFmtId="167" fontId="11" fillId="3" borderId="8" xfId="5" applyNumberFormat="1" applyFont="1" applyFill="1" applyBorder="1" applyAlignment="1" applyProtection="1">
      <alignment horizontal="center" vertical="center"/>
    </xf>
    <xf numFmtId="166" fontId="2" fillId="10" borderId="2" xfId="0" applyNumberFormat="1" applyFont="1" applyFill="1" applyBorder="1" applyAlignment="1" applyProtection="1">
      <alignment horizontal="center" vertic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167" fontId="11" fillId="0" borderId="10" xfId="1" applyNumberFormat="1" applyFont="1" applyFill="1" applyBorder="1" applyAlignment="1" applyProtection="1">
      <alignment horizontal="center" vertical="center"/>
      <protection locked="0"/>
    </xf>
    <xf numFmtId="166" fontId="11" fillId="0" borderId="10" xfId="1" applyNumberFormat="1" applyFont="1" applyFill="1" applyBorder="1" applyAlignment="1" applyProtection="1">
      <alignment horizontal="center" vertical="center"/>
      <protection locked="0"/>
    </xf>
    <xf numFmtId="166" fontId="11" fillId="10" borderId="7" xfId="5" applyNumberFormat="1" applyFont="1" applyFill="1" applyBorder="1" applyAlignment="1" applyProtection="1">
      <alignment horizontal="center" vertical="center"/>
      <protection locked="0"/>
    </xf>
    <xf numFmtId="166" fontId="11" fillId="0" borderId="7" xfId="5" applyNumberFormat="1" applyFont="1" applyFill="1" applyBorder="1" applyAlignment="1" applyProtection="1">
      <alignment horizontal="center" vertical="center"/>
      <protection locked="0"/>
    </xf>
    <xf numFmtId="166" fontId="2" fillId="10" borderId="25" xfId="0" applyNumberFormat="1" applyFont="1" applyFill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25" xfId="0" applyNumberFormat="1" applyFont="1" applyFill="1" applyBorder="1" applyAlignment="1" applyProtection="1">
      <alignment horizontal="center" vertical="center"/>
      <protection locked="0"/>
    </xf>
    <xf numFmtId="166" fontId="11" fillId="0" borderId="7" xfId="5" applyNumberFormat="1" applyFont="1" applyFill="1" applyBorder="1" applyAlignment="1" applyProtection="1">
      <alignment horizontal="center" vertical="center"/>
    </xf>
    <xf numFmtId="166" fontId="11" fillId="11" borderId="8" xfId="5" applyNumberFormat="1" applyFont="1" applyFill="1" applyBorder="1" applyAlignment="1" applyProtection="1">
      <alignment horizontal="center" vertical="center"/>
    </xf>
    <xf numFmtId="166" fontId="2" fillId="0" borderId="12" xfId="5" applyNumberFormat="1" applyFont="1" applyFill="1" applyBorder="1" applyAlignment="1" applyProtection="1">
      <alignment horizontal="center" vertical="center"/>
    </xf>
    <xf numFmtId="166" fontId="2" fillId="0" borderId="43" xfId="5" applyNumberFormat="1" applyFont="1" applyFill="1" applyBorder="1" applyAlignment="1" applyProtection="1">
      <alignment horizontal="center" vertical="center"/>
    </xf>
    <xf numFmtId="167" fontId="2" fillId="10" borderId="30" xfId="1" applyNumberFormat="1" applyFont="1" applyFill="1" applyBorder="1" applyAlignment="1" applyProtection="1">
      <alignment horizontal="right" vertical="center"/>
      <protection locked="0"/>
    </xf>
    <xf numFmtId="167" fontId="2" fillId="0" borderId="11" xfId="5" applyNumberFormat="1" applyFont="1" applyFill="1" applyBorder="1" applyAlignment="1" applyProtection="1">
      <alignment horizontal="right" vertical="center"/>
      <protection locked="0"/>
    </xf>
    <xf numFmtId="167" fontId="2" fillId="2" borderId="37" xfId="0" applyNumberFormat="1" applyFont="1" applyFill="1" applyBorder="1" applyAlignment="1" applyProtection="1">
      <alignment horizontal="right" vertical="center"/>
      <protection locked="0"/>
    </xf>
    <xf numFmtId="167" fontId="11" fillId="10" borderId="32" xfId="2" applyNumberFormat="1" applyFont="1" applyFill="1" applyBorder="1" applyAlignment="1" applyProtection="1">
      <alignment horizontal="right" vertical="center"/>
      <protection locked="0"/>
    </xf>
    <xf numFmtId="167" fontId="2" fillId="10" borderId="35" xfId="0" applyNumberFormat="1" applyFont="1" applyFill="1" applyBorder="1" applyAlignment="1" applyProtection="1">
      <alignment horizontal="right" vertical="center"/>
      <protection locked="0"/>
    </xf>
    <xf numFmtId="167" fontId="2" fillId="10" borderId="27" xfId="0" applyNumberFormat="1" applyFont="1" applyFill="1" applyBorder="1" applyAlignment="1" applyProtection="1">
      <alignment horizontal="center" vertical="center"/>
      <protection locked="0"/>
    </xf>
    <xf numFmtId="167" fontId="11" fillId="2" borderId="28" xfId="0" applyNumberFormat="1" applyFont="1" applyFill="1" applyBorder="1" applyAlignment="1" applyProtection="1">
      <alignment horizontal="center" vertical="center"/>
      <protection locked="0"/>
    </xf>
    <xf numFmtId="167" fontId="2" fillId="0" borderId="29" xfId="0" applyNumberFormat="1" applyFont="1" applyBorder="1" applyAlignment="1" applyProtection="1">
      <alignment horizontal="center" vertical="center"/>
      <protection locked="0"/>
    </xf>
    <xf numFmtId="167" fontId="2" fillId="10" borderId="30" xfId="0" applyNumberFormat="1" applyFont="1" applyFill="1" applyBorder="1" applyAlignment="1" applyProtection="1">
      <alignment horizontal="center" vertical="center"/>
      <protection locked="0"/>
    </xf>
    <xf numFmtId="167" fontId="11" fillId="2" borderId="11" xfId="0" applyNumberFormat="1" applyFont="1" applyFill="1" applyBorder="1" applyAlignment="1" applyProtection="1">
      <alignment horizontal="center" vertical="center"/>
      <protection locked="0"/>
    </xf>
    <xf numFmtId="167" fontId="2" fillId="0" borderId="32" xfId="0" applyNumberFormat="1" applyFont="1" applyBorder="1" applyAlignment="1" applyProtection="1">
      <alignment horizontal="center" vertical="center"/>
      <protection locked="0"/>
    </xf>
    <xf numFmtId="167" fontId="12" fillId="5" borderId="36" xfId="0" applyNumberFormat="1" applyFont="1" applyFill="1" applyBorder="1" applyAlignment="1">
      <alignment horizontal="center" vertical="center"/>
    </xf>
    <xf numFmtId="167" fontId="12" fillId="5" borderId="57" xfId="0" applyNumberFormat="1" applyFont="1" applyFill="1" applyBorder="1" applyAlignment="1">
      <alignment horizontal="center" vertical="center"/>
    </xf>
    <xf numFmtId="167" fontId="12" fillId="5" borderId="38" xfId="0" applyNumberFormat="1" applyFont="1" applyFill="1" applyBorder="1" applyAlignment="1">
      <alignment horizontal="center" vertical="center"/>
    </xf>
    <xf numFmtId="167" fontId="12" fillId="5" borderId="39" xfId="0" applyNumberFormat="1" applyFont="1" applyFill="1" applyBorder="1" applyAlignment="1">
      <alignment horizontal="center" vertical="center"/>
    </xf>
    <xf numFmtId="10" fontId="11" fillId="6" borderId="29" xfId="2" applyNumberFormat="1" applyFont="1" applyFill="1" applyBorder="1" applyAlignment="1" applyProtection="1">
      <alignment horizontal="right"/>
    </xf>
    <xf numFmtId="10" fontId="12" fillId="5" borderId="32" xfId="2" applyNumberFormat="1" applyFont="1" applyFill="1" applyBorder="1" applyAlignment="1" applyProtection="1">
      <alignment horizontal="right" vertical="center"/>
    </xf>
    <xf numFmtId="10" fontId="12" fillId="5" borderId="35" xfId="2" applyNumberFormat="1" applyFont="1" applyFill="1" applyBorder="1" applyAlignment="1" applyProtection="1">
      <alignment horizontal="right" vertical="center"/>
    </xf>
    <xf numFmtId="167" fontId="11" fillId="0" borderId="8" xfId="5" applyNumberFormat="1" applyFont="1" applyFill="1" applyBorder="1" applyAlignment="1" applyProtection="1">
      <alignment horizontal="center" vertical="center"/>
    </xf>
    <xf numFmtId="167" fontId="11" fillId="0" borderId="24" xfId="5" applyNumberFormat="1" applyFont="1" applyFill="1" applyBorder="1" applyAlignment="1" applyProtection="1">
      <alignment horizontal="center" vertical="center"/>
    </xf>
    <xf numFmtId="166" fontId="12" fillId="5" borderId="32" xfId="5" applyNumberFormat="1" applyFont="1" applyFill="1" applyBorder="1" applyAlignment="1" applyProtection="1">
      <alignment horizontal="right"/>
    </xf>
    <xf numFmtId="0" fontId="34" fillId="4" borderId="10" xfId="0" applyFont="1" applyFill="1" applyBorder="1" applyAlignment="1">
      <alignment horizontal="right" vertical="center"/>
    </xf>
    <xf numFmtId="166" fontId="2" fillId="13" borderId="30" xfId="1" applyNumberFormat="1" applyFont="1" applyFill="1" applyBorder="1" applyAlignment="1" applyProtection="1">
      <alignment horizontal="right" vertical="center"/>
      <protection locked="0"/>
    </xf>
    <xf numFmtId="167" fontId="2" fillId="13" borderId="30" xfId="1" applyNumberFormat="1" applyFont="1" applyFill="1" applyBorder="1" applyAlignment="1" applyProtection="1">
      <alignment horizontal="right" vertical="center"/>
      <protection locked="0"/>
    </xf>
    <xf numFmtId="167" fontId="11" fillId="13" borderId="10" xfId="1" applyNumberFormat="1" applyFont="1" applyFill="1" applyBorder="1" applyAlignment="1" applyProtection="1">
      <alignment horizontal="center" vertical="center"/>
      <protection locked="0"/>
    </xf>
    <xf numFmtId="167" fontId="11" fillId="13" borderId="8" xfId="5" applyNumberFormat="1" applyFont="1" applyFill="1" applyBorder="1" applyAlignment="1" applyProtection="1">
      <alignment horizontal="center" vertical="center"/>
    </xf>
    <xf numFmtId="167" fontId="11" fillId="13" borderId="24" xfId="5" applyNumberFormat="1" applyFont="1" applyFill="1" applyBorder="1" applyAlignment="1" applyProtection="1">
      <alignment horizontal="center" vertical="center"/>
    </xf>
    <xf numFmtId="166" fontId="11" fillId="13" borderId="21" xfId="5" applyNumberFormat="1" applyFont="1" applyFill="1" applyBorder="1" applyAlignment="1" applyProtection="1">
      <alignment horizontal="center" vertical="center"/>
    </xf>
    <xf numFmtId="166" fontId="11" fillId="13" borderId="53" xfId="5" applyNumberFormat="1" applyFont="1" applyFill="1" applyBorder="1" applyAlignment="1" applyProtection="1">
      <alignment horizontal="center" vertical="center"/>
    </xf>
    <xf numFmtId="166" fontId="2" fillId="13" borderId="2" xfId="0" applyNumberFormat="1" applyFont="1" applyFill="1" applyBorder="1" applyAlignment="1" applyProtection="1">
      <alignment horizontal="center" vertical="center"/>
      <protection locked="0"/>
    </xf>
    <xf numFmtId="166" fontId="11" fillId="13" borderId="7" xfId="5" applyNumberFormat="1" applyFont="1" applyFill="1" applyBorder="1" applyAlignment="1" applyProtection="1">
      <alignment horizontal="center" vertical="center"/>
      <protection locked="0"/>
    </xf>
    <xf numFmtId="166" fontId="2" fillId="13" borderId="25" xfId="0" applyNumberFormat="1" applyFont="1" applyFill="1" applyBorder="1" applyAlignment="1" applyProtection="1">
      <alignment horizontal="center" vertical="center"/>
      <protection locked="0"/>
    </xf>
    <xf numFmtId="10" fontId="11" fillId="13" borderId="29" xfId="2" applyNumberFormat="1" applyFont="1" applyFill="1" applyBorder="1" applyAlignment="1" applyProtection="1">
      <alignment horizontal="right" vertical="center"/>
      <protection locked="0"/>
    </xf>
    <xf numFmtId="167" fontId="11" fillId="13" borderId="32" xfId="2" applyNumberFormat="1" applyFont="1" applyFill="1" applyBorder="1" applyAlignment="1" applyProtection="1">
      <alignment horizontal="right" vertical="center"/>
      <protection locked="0"/>
    </xf>
    <xf numFmtId="167" fontId="2" fillId="13" borderId="35" xfId="0" applyNumberFormat="1" applyFont="1" applyFill="1" applyBorder="1" applyAlignment="1" applyProtection="1">
      <alignment horizontal="right" vertical="center"/>
      <protection locked="0"/>
    </xf>
    <xf numFmtId="167" fontId="2" fillId="13" borderId="27" xfId="0" applyNumberFormat="1" applyFont="1" applyFill="1" applyBorder="1" applyAlignment="1" applyProtection="1">
      <alignment horizontal="center" vertical="center"/>
      <protection locked="0"/>
    </xf>
    <xf numFmtId="167" fontId="2" fillId="13" borderId="30" xfId="0" applyNumberFormat="1" applyFont="1" applyFill="1" applyBorder="1" applyAlignment="1" applyProtection="1">
      <alignment horizontal="center" vertical="center"/>
      <protection locked="0"/>
    </xf>
    <xf numFmtId="10" fontId="11" fillId="13" borderId="32" xfId="2" applyNumberFormat="1" applyFont="1" applyFill="1" applyBorder="1" applyAlignment="1" applyProtection="1">
      <alignment horizontal="right" vertical="center"/>
      <protection locked="0"/>
    </xf>
    <xf numFmtId="0" fontId="1" fillId="14" borderId="11" xfId="3" applyFont="1" applyFill="1" applyBorder="1" applyAlignment="1">
      <alignment horizontal="center" vertical="center"/>
    </xf>
    <xf numFmtId="0" fontId="1" fillId="14" borderId="11" xfId="3" applyFont="1" applyFill="1" applyBorder="1" applyAlignment="1">
      <alignment horizontal="center" vertical="center" textRotation="90"/>
    </xf>
    <xf numFmtId="166" fontId="11" fillId="15" borderId="12" xfId="5" applyNumberFormat="1" applyFont="1" applyFill="1" applyBorder="1" applyAlignment="1" applyProtection="1">
      <alignment horizontal="right" vertical="center"/>
      <protection locked="0"/>
    </xf>
    <xf numFmtId="166" fontId="2" fillId="15" borderId="30" xfId="1" applyNumberFormat="1" applyFont="1" applyFill="1" applyBorder="1" applyAlignment="1" applyProtection="1">
      <alignment horizontal="right" vertical="center"/>
      <protection locked="0"/>
    </xf>
    <xf numFmtId="167" fontId="2" fillId="15" borderId="30" xfId="1" applyNumberFormat="1" applyFont="1" applyFill="1" applyBorder="1" applyAlignment="1" applyProtection="1">
      <alignment horizontal="right" vertical="center"/>
      <protection locked="0"/>
    </xf>
    <xf numFmtId="166" fontId="11" fillId="15" borderId="46" xfId="5" applyNumberFormat="1" applyFont="1" applyFill="1" applyBorder="1" applyAlignment="1" applyProtection="1">
      <alignment horizontal="right" vertical="center"/>
      <protection locked="0"/>
    </xf>
    <xf numFmtId="166" fontId="11" fillId="8" borderId="10" xfId="1" applyNumberFormat="1" applyFont="1" applyFill="1" applyBorder="1" applyAlignment="1" applyProtection="1">
      <alignment horizontal="right" vertical="center"/>
      <protection locked="0"/>
    </xf>
    <xf numFmtId="166" fontId="11" fillId="8" borderId="17" xfId="5" applyNumberFormat="1" applyFont="1" applyFill="1" applyBorder="1" applyAlignment="1" applyProtection="1">
      <alignment horizontal="right" vertical="center"/>
      <protection locked="0"/>
    </xf>
    <xf numFmtId="166" fontId="11" fillId="8" borderId="19" xfId="5" applyNumberFormat="1" applyFont="1" applyFill="1" applyBorder="1" applyAlignment="1" applyProtection="1">
      <alignment horizontal="right" vertical="center"/>
      <protection locked="0"/>
    </xf>
    <xf numFmtId="166" fontId="11" fillId="15" borderId="26" xfId="5" applyNumberFormat="1" applyFont="1" applyFill="1" applyBorder="1" applyAlignment="1" applyProtection="1">
      <alignment horizontal="right" vertical="center"/>
      <protection locked="0"/>
    </xf>
    <xf numFmtId="10" fontId="11" fillId="15" borderId="29" xfId="2" applyNumberFormat="1" applyFont="1" applyFill="1" applyBorder="1" applyAlignment="1" applyProtection="1">
      <alignment horizontal="right" vertical="center"/>
      <protection locked="0"/>
    </xf>
    <xf numFmtId="10" fontId="11" fillId="14" borderId="29" xfId="2" applyNumberFormat="1" applyFont="1" applyFill="1" applyBorder="1" applyAlignment="1" applyProtection="1">
      <alignment horizontal="right" vertical="center"/>
      <protection locked="0"/>
    </xf>
    <xf numFmtId="166" fontId="2" fillId="16" borderId="30" xfId="1" applyNumberFormat="1" applyFont="1" applyFill="1" applyBorder="1" applyAlignment="1" applyProtection="1">
      <alignment horizontal="right" vertical="center"/>
      <protection locked="0"/>
    </xf>
    <xf numFmtId="167" fontId="2" fillId="16" borderId="30" xfId="1" applyNumberFormat="1" applyFont="1" applyFill="1" applyBorder="1" applyAlignment="1" applyProtection="1">
      <alignment horizontal="right" vertical="center"/>
      <protection locked="0"/>
    </xf>
    <xf numFmtId="166" fontId="11" fillId="16" borderId="46" xfId="5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</cellXfs>
  <cellStyles count="8">
    <cellStyle name="Migliaia" xfId="1" builtinId="3"/>
    <cellStyle name="Migliaia 8" xfId="5" xr:uid="{00000000-0005-0000-0000-000001000000}"/>
    <cellStyle name="Normale" xfId="0" builtinId="0"/>
    <cellStyle name="Normale 5 3" xfId="6" xr:uid="{00000000-0005-0000-0000-000003000000}"/>
    <cellStyle name="Normale 7" xfId="3" xr:uid="{00000000-0005-0000-0000-000004000000}"/>
    <cellStyle name="Percentuale" xfId="2" builtinId="5"/>
    <cellStyle name="Percentuale 7 2 2" xfId="7" xr:uid="{00000000-0005-0000-0000-000006000000}"/>
    <cellStyle name="Titolo 3 2" xfId="4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8824ED6F-9853-4236-8CE5-F2916D3282CD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2D6F09BC-DFD0-4DF1-9243-345001F7F256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6800" y="19685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53975</xdr:rowOff>
    </xdr:from>
    <xdr:to>
      <xdr:col>1</xdr:col>
      <xdr:colOff>36194</xdr:colOff>
      <xdr:row>1</xdr:row>
      <xdr:rowOff>99694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38125" y="254000"/>
          <a:ext cx="45719" cy="45719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A9FC4-BE88-4D02-BF7D-FB9014689FFA}">
  <sheetPr>
    <tabColor rgb="FFFF0000"/>
    <pageSetUpPr fitToPage="1"/>
  </sheetPr>
  <dimension ref="A1:N120"/>
  <sheetViews>
    <sheetView zoomScale="80" zoomScaleNormal="80" workbookViewId="0">
      <pane xSplit="4" ySplit="5" topLeftCell="E9" activePane="bottomRight" state="frozen"/>
      <selection activeCell="E10" sqref="E10"/>
      <selection pane="topRight" activeCell="E10" sqref="E10"/>
      <selection pane="bottomLeft" activeCell="E10" sqref="E10"/>
      <selection pane="bottomRight" activeCell="E35" sqref="E35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59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BARB VAL D'ELSA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BARB VAL D'ELSA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99154.862991253613</v>
      </c>
      <c r="F6" s="27"/>
      <c r="G6" s="178">
        <f>E6+F6</f>
        <v>99154.862991253613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286363.58782135806</v>
      </c>
      <c r="F7" s="27"/>
      <c r="G7" s="178">
        <f t="shared" ref="G7:G17" si="0">E7+F7</f>
        <v>286363.58782135806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153162.72955198213</v>
      </c>
      <c r="F8" s="27"/>
      <c r="G8" s="178">
        <f t="shared" si="0"/>
        <v>153162.72955198213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212414.06515362734</v>
      </c>
      <c r="F9" s="27"/>
      <c r="G9" s="178">
        <f t="shared" si="0"/>
        <v>212414.06515362734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113008.23331094164</v>
      </c>
      <c r="F10" s="27"/>
      <c r="G10" s="178">
        <f t="shared" si="0"/>
        <v>113008.23331094164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12694.468085248947</v>
      </c>
      <c r="F11" s="27"/>
      <c r="G11" s="178">
        <f t="shared" si="0"/>
        <v>12694.468085248947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97156.681418086257</v>
      </c>
      <c r="F14" s="27"/>
      <c r="G14" s="178">
        <f t="shared" si="0"/>
        <v>97156.681418086257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142708.68860743241</v>
      </c>
      <c r="F17" s="27"/>
      <c r="G17" s="178">
        <f t="shared" si="0"/>
        <v>142708.68860743241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/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864103.47882916278</v>
      </c>
      <c r="F22" s="181">
        <f>F6+F7+F8+F9+F10-F13-F16+F20+F21</f>
        <v>0</v>
      </c>
      <c r="G22" s="181">
        <f>E22+F22</f>
        <v>864103.47882916278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192346.61643120248</v>
      </c>
      <c r="F24" s="27"/>
      <c r="G24" s="182">
        <f t="shared" ref="G24:G40" si="4">E24+F24</f>
        <v>192346.61643120248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38326.086547929168</v>
      </c>
      <c r="F25" s="184"/>
      <c r="G25" s="185">
        <f t="shared" si="4"/>
        <v>38326.086547929168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64191.144859331478</v>
      </c>
      <c r="F26" s="187"/>
      <c r="G26" s="188">
        <f t="shared" si="4"/>
        <v>64191.144859331478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/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21367.730135491736</v>
      </c>
      <c r="F28" s="187"/>
      <c r="G28" s="188">
        <f t="shared" si="4"/>
        <v>21367.730135491736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123884.96154275237</v>
      </c>
      <c r="F29" s="190">
        <f>SUM(F25:F28)</f>
        <v>0</v>
      </c>
      <c r="G29" s="191">
        <f t="shared" si="4"/>
        <v>123884.96154275237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60873.73451413666</v>
      </c>
      <c r="F30" s="187"/>
      <c r="G30" s="188">
        <f t="shared" si="4"/>
        <v>60873.73451413666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/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/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/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/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52151.210266917733</v>
      </c>
      <c r="F36" s="187"/>
      <c r="G36" s="188">
        <f t="shared" si="4"/>
        <v>52151.210266917733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1165.1007479112645</v>
      </c>
      <c r="F37" s="187"/>
      <c r="G37" s="188">
        <f t="shared" si="4"/>
        <v>1165.1007479112645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114190.04552896565</v>
      </c>
      <c r="F38" s="190">
        <f>F37+F36+F31+F30</f>
        <v>0</v>
      </c>
      <c r="G38" s="191">
        <f t="shared" si="4"/>
        <v>114190.04552896565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/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-19090.596693119674</v>
      </c>
      <c r="F40" s="27"/>
      <c r="G40" s="185">
        <f t="shared" si="4"/>
        <v>-19090.596693119674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/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430421.6235029205</v>
      </c>
      <c r="F45" s="200">
        <f>F24+F29+F38+F39+F43+F44</f>
        <v>0</v>
      </c>
      <c r="G45" s="200">
        <f>E45+F45</f>
        <v>430421.6235029205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/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1294525.1023320833</v>
      </c>
      <c r="F47" s="200">
        <f>F22+F45-F46</f>
        <v>0</v>
      </c>
      <c r="G47" s="200">
        <f t="shared" si="8"/>
        <v>1294525.1023320833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/>
      <c r="F48" s="202"/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864103.47882916278</v>
      </c>
      <c r="F61" s="210">
        <f>F22+F51+F52+F54+F57+F58</f>
        <v>0</v>
      </c>
      <c r="G61" s="210">
        <f>G22+G51+G52+G54+G57+G58</f>
        <v>864103.47882916278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430421.6235029205</v>
      </c>
      <c r="F69" s="216">
        <f>F45+F62+F65+F66</f>
        <v>0</v>
      </c>
      <c r="G69" s="217">
        <f>G45+G62+G65+G66</f>
        <v>430421.6235029205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1294525.1023320833</v>
      </c>
      <c r="F70" s="181">
        <f>F61+F69-F46</f>
        <v>0</v>
      </c>
      <c r="G70" s="181">
        <f>G61+G69-G46</f>
        <v>1294525.1023320833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321">
        <f>'BARBERINO TAVARNELLE'!G73</f>
        <v>0.67671453653054814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322">
        <f>'BARBERINO TAVARNELLE'!E74*38.1%</f>
        <v>3409377.3570000008</v>
      </c>
      <c r="F74" s="220"/>
      <c r="G74" s="221">
        <f>E74+F74</f>
        <v>3409377.3570000008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323">
        <f>806728.066200373*100/E74</f>
        <v>23.662035079338764</v>
      </c>
      <c r="F75" s="273">
        <f>+E75</f>
        <v>23.662035079338764</v>
      </c>
      <c r="G75" s="274">
        <f>E75</f>
        <v>23.662035079338764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 t="e">
        <v>#N/A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 t="e">
        <v>#N/A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1294525.1023320833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324">
        <f>'BARBERINO TAVARNELLE'!E107*38.1%</f>
        <v>13217.582114564384</v>
      </c>
      <c r="F107" s="211"/>
      <c r="G107" s="212">
        <f>E107+F107</f>
        <v>13217.582114564384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123618.09191431274</v>
      </c>
      <c r="F119" s="245">
        <f>F17+F40</f>
        <v>0</v>
      </c>
      <c r="G119" s="246">
        <f>E119+F119</f>
        <v>123618.09191431274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55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53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UZZANO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UZZANO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99804.058807898284</v>
      </c>
      <c r="F6" s="27">
        <v>0</v>
      </c>
      <c r="G6" s="178">
        <f>E6+F6</f>
        <v>99804.058807898284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50696.825735165447</v>
      </c>
      <c r="F7" s="27">
        <v>0</v>
      </c>
      <c r="G7" s="178">
        <f t="shared" ref="G7:G17" si="0">E7+F7</f>
        <v>50696.825735165447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116873.88159446996</v>
      </c>
      <c r="F8" s="27">
        <v>0</v>
      </c>
      <c r="G8" s="178">
        <f t="shared" si="0"/>
        <v>116873.88159446996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433777.32574977138</v>
      </c>
      <c r="F9" s="27">
        <v>0</v>
      </c>
      <c r="G9" s="178">
        <f t="shared" si="0"/>
        <v>433777.32574977138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16084.821873119996</v>
      </c>
      <c r="F11" s="27">
        <v>0</v>
      </c>
      <c r="G11" s="178">
        <f t="shared" si="0"/>
        <v>16084.821873119996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82949.157771479979</v>
      </c>
      <c r="F14" s="27">
        <v>0</v>
      </c>
      <c r="G14" s="178">
        <f t="shared" si="0"/>
        <v>82949.157771479979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92993.051011738193</v>
      </c>
      <c r="F17" s="27">
        <v>0</v>
      </c>
      <c r="G17" s="178">
        <f t="shared" si="0"/>
        <v>92993.051011738193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701152.09188730503</v>
      </c>
      <c r="F22" s="181">
        <f>F6+F7+F8+F9+F10-F13-F16+F20+F21</f>
        <v>0</v>
      </c>
      <c r="G22" s="181">
        <f>E22+F22</f>
        <v>701152.09188730503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55731.751523545732</v>
      </c>
      <c r="F24" s="27">
        <v>0</v>
      </c>
      <c r="G24" s="182">
        <f t="shared" ref="G24:G40" si="4">E24+F24</f>
        <v>55731.751523545732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6163.0154285699991</v>
      </c>
      <c r="F25" s="184">
        <v>0</v>
      </c>
      <c r="G25" s="185">
        <f t="shared" si="4"/>
        <v>6163.0154285699991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83564.480699699983</v>
      </c>
      <c r="F26" s="187">
        <v>0</v>
      </c>
      <c r="G26" s="188">
        <f t="shared" si="4"/>
        <v>83564.480699699983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8228.0542343999987</v>
      </c>
      <c r="F28" s="187">
        <v>0</v>
      </c>
      <c r="G28" s="188">
        <f t="shared" si="4"/>
        <v>8228.0542343999987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97955.550362669979</v>
      </c>
      <c r="F29" s="190">
        <f>SUM(F25:F28)</f>
        <v>0</v>
      </c>
      <c r="G29" s="191">
        <f t="shared" si="4"/>
        <v>97955.550362669979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31476.125410824818</v>
      </c>
      <c r="F30" s="187">
        <v>0</v>
      </c>
      <c r="G30" s="188">
        <f t="shared" si="4"/>
        <v>31476.125410824818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35477.396672238792</v>
      </c>
      <c r="F36" s="187">
        <v>0</v>
      </c>
      <c r="G36" s="188">
        <f t="shared" si="4"/>
        <v>35477.396672238792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2645.7327088027678</v>
      </c>
      <c r="F37" s="187">
        <v>0</v>
      </c>
      <c r="G37" s="188">
        <f t="shared" si="4"/>
        <v>2645.7327088027678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69599.254791866377</v>
      </c>
      <c r="F38" s="190">
        <f>F37+F36+F31+F30</f>
        <v>0</v>
      </c>
      <c r="G38" s="191">
        <f t="shared" si="4"/>
        <v>69599.254791866377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-145890.15648943189</v>
      </c>
      <c r="F40" s="27">
        <v>0</v>
      </c>
      <c r="G40" s="185">
        <f t="shared" si="4"/>
        <v>-145890.15648943189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223286.5566780821</v>
      </c>
      <c r="F45" s="200">
        <f>F24+F29+F38+F39+F43+F44</f>
        <v>0</v>
      </c>
      <c r="G45" s="200">
        <f>E45+F45</f>
        <v>223286.5566780821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924438.64856538712</v>
      </c>
      <c r="F47" s="200">
        <f>F22+F45-F46</f>
        <v>0</v>
      </c>
      <c r="G47" s="200">
        <f t="shared" si="8"/>
        <v>924438.64856538712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701152.09188730503</v>
      </c>
      <c r="F61" s="210">
        <f>F22+F51+F52+F54+F57+F58</f>
        <v>0</v>
      </c>
      <c r="G61" s="210">
        <f>G22+G51+G52+G54+G57+G58</f>
        <v>701152.09188730503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223286.5566780821</v>
      </c>
      <c r="F69" s="216">
        <f>F45+F62+F65+F66</f>
        <v>0</v>
      </c>
      <c r="G69" s="217">
        <f>G45+G62+G65+G66</f>
        <v>223286.5566780821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924438.64856538712</v>
      </c>
      <c r="F70" s="181">
        <f>F61+F69-F46</f>
        <v>0</v>
      </c>
      <c r="G70" s="181">
        <f>G61+G69-G46</f>
        <v>924438.64856538712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0.82961227619558375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1913166.0000000007</v>
      </c>
      <c r="F74" s="220"/>
      <c r="G74" s="221">
        <f>E74+F74</f>
        <v>1913166.0000000007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42.940525919497553</v>
      </c>
      <c r="F75" s="273">
        <f>+E75</f>
        <v>42.940525919497553</v>
      </c>
      <c r="G75" s="274">
        <f>E75</f>
        <v>42.940525919497553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924438.64856538712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6529.0936453191662</v>
      </c>
      <c r="F107" s="211">
        <v>0</v>
      </c>
      <c r="G107" s="212">
        <f>E107+F107</f>
        <v>6529.0936453191662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-52897.105477693694</v>
      </c>
      <c r="F119" s="245">
        <f>F17+F40</f>
        <v>0</v>
      </c>
      <c r="G119" s="246">
        <f>E119+F119</f>
        <v>-52897.105477693694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54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52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SIGNA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SIGNA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287764.04768188839</v>
      </c>
      <c r="F6" s="27">
        <v>0</v>
      </c>
      <c r="G6" s="178">
        <f>E6+F6</f>
        <v>287764.04768188839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474403.65725138359</v>
      </c>
      <c r="F7" s="27">
        <v>0</v>
      </c>
      <c r="G7" s="178">
        <f t="shared" ref="G7:G17" si="0">E7+F7</f>
        <v>474403.65725138359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507721.14200807986</v>
      </c>
      <c r="F8" s="27">
        <v>0</v>
      </c>
      <c r="G8" s="178">
        <f t="shared" si="0"/>
        <v>507721.14200807986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1204184.1116894966</v>
      </c>
      <c r="F9" s="27">
        <v>0</v>
      </c>
      <c r="G9" s="178">
        <f t="shared" si="0"/>
        <v>1204184.1116894966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53551.472874899991</v>
      </c>
      <c r="F11" s="27">
        <v>0</v>
      </c>
      <c r="G11" s="178">
        <f t="shared" si="0"/>
        <v>53551.472874899991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197860.79051738995</v>
      </c>
      <c r="F14" s="27">
        <v>0</v>
      </c>
      <c r="G14" s="178">
        <f t="shared" si="0"/>
        <v>197860.79051738995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477968.75382070895</v>
      </c>
      <c r="F17" s="27">
        <v>0</v>
      </c>
      <c r="G17" s="178">
        <f t="shared" si="0"/>
        <v>477968.75382070895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2474072.9586308487</v>
      </c>
      <c r="F22" s="181">
        <f>F6+F7+F8+F9+F10-F13-F16+F20+F21</f>
        <v>0</v>
      </c>
      <c r="G22" s="181">
        <f>E22+F22</f>
        <v>2474072.9586308487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536474.52093984745</v>
      </c>
      <c r="F24" s="27">
        <v>0</v>
      </c>
      <c r="G24" s="182">
        <f t="shared" ref="G24:G40" si="4">E24+F24</f>
        <v>536474.52093984745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119958.89592686998</v>
      </c>
      <c r="F25" s="184">
        <v>0</v>
      </c>
      <c r="G25" s="185">
        <f t="shared" si="4"/>
        <v>119958.89592686998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403865.45619419997</v>
      </c>
      <c r="F26" s="187">
        <v>0</v>
      </c>
      <c r="G26" s="188">
        <f t="shared" si="4"/>
        <v>403865.45619419997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58102.961987069975</v>
      </c>
      <c r="F28" s="187">
        <v>0</v>
      </c>
      <c r="G28" s="188">
        <f t="shared" si="4"/>
        <v>58102.961987069975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581927.31410813995</v>
      </c>
      <c r="F29" s="190">
        <f>SUM(F25:F28)</f>
        <v>0</v>
      </c>
      <c r="G29" s="191">
        <f t="shared" si="4"/>
        <v>581927.31410813995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192992.40051281991</v>
      </c>
      <c r="F30" s="187">
        <v>0</v>
      </c>
      <c r="G30" s="188">
        <f t="shared" si="4"/>
        <v>192992.40051281991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151144.7647329921</v>
      </c>
      <c r="F36" s="187">
        <v>0</v>
      </c>
      <c r="G36" s="188">
        <f t="shared" si="4"/>
        <v>151144.7647329921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8519.9313368954117</v>
      </c>
      <c r="F37" s="187">
        <v>0</v>
      </c>
      <c r="G37" s="188">
        <f t="shared" si="4"/>
        <v>8519.9313368954117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352657.09658270743</v>
      </c>
      <c r="F38" s="190">
        <f>F37+F36+F31+F30</f>
        <v>0</v>
      </c>
      <c r="G38" s="191">
        <f t="shared" si="4"/>
        <v>352657.09658270743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-206329.96083341585</v>
      </c>
      <c r="F40" s="27">
        <v>0</v>
      </c>
      <c r="G40" s="185">
        <f t="shared" si="4"/>
        <v>-206329.96083341585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1471058.9316306948</v>
      </c>
      <c r="F45" s="200">
        <f>F24+F29+F38+F39+F43+F44</f>
        <v>0</v>
      </c>
      <c r="G45" s="200">
        <f>E45+F45</f>
        <v>1471058.9316306948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3945131.8902615434</v>
      </c>
      <c r="F47" s="200">
        <f>F22+F45-F46</f>
        <v>0</v>
      </c>
      <c r="G47" s="200">
        <f t="shared" si="8"/>
        <v>3945131.8902615434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2474072.9586308487</v>
      </c>
      <c r="F61" s="210">
        <f>F22+F51+F52+F54+F57+F58</f>
        <v>0</v>
      </c>
      <c r="G61" s="210">
        <f>G22+G51+G52+G54+G57+G58</f>
        <v>2474072.9586308487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1471058.9316306948</v>
      </c>
      <c r="F69" s="216">
        <f>F45+F62+F65+F66</f>
        <v>0</v>
      </c>
      <c r="G69" s="217">
        <f>G45+G62+G65+G66</f>
        <v>1471058.9316306948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3945131.8902615434</v>
      </c>
      <c r="F70" s="181">
        <f>F61+F69-F46</f>
        <v>0</v>
      </c>
      <c r="G70" s="181">
        <f>G61+G69-G46</f>
        <v>3945131.8902615434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0.70742390093981811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8497690.0299999993</v>
      </c>
      <c r="F74" s="220"/>
      <c r="G74" s="221">
        <f>E74+F74</f>
        <v>8497690.0299999993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38.454863694078732</v>
      </c>
      <c r="F75" s="273">
        <f>+E75</f>
        <v>38.454863694078732</v>
      </c>
      <c r="G75" s="274">
        <f>E75</f>
        <v>38.454863694078732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3945131.8902615434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10241.803917720063</v>
      </c>
      <c r="F107" s="211">
        <v>0</v>
      </c>
      <c r="G107" s="212">
        <f>E107+F107</f>
        <v>10241.803917720063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271638.7929872931</v>
      </c>
      <c r="F119" s="245">
        <f>F17+F40</f>
        <v>0</v>
      </c>
      <c r="G119" s="246">
        <f>E119+F119</f>
        <v>271638.7929872931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53">
    <pageSetUpPr fitToPage="1"/>
  </sheetPr>
  <dimension ref="A1:N120"/>
  <sheetViews>
    <sheetView zoomScaleNormal="100" workbookViewId="0">
      <pane xSplit="4" ySplit="5" topLeftCell="E34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51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SESTO FIORENTINO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SESTO FIORENTINO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659172.95737770665</v>
      </c>
      <c r="F6" s="27">
        <v>0</v>
      </c>
      <c r="G6" s="178">
        <f>E6+F6</f>
        <v>659172.95737770665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1929633.3494250567</v>
      </c>
      <c r="F7" s="27">
        <v>0</v>
      </c>
      <c r="G7" s="178">
        <f t="shared" ref="G7:G17" si="0">E7+F7</f>
        <v>1929633.3494250567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1406921.5351791601</v>
      </c>
      <c r="F8" s="27">
        <v>0</v>
      </c>
      <c r="G8" s="178">
        <f t="shared" si="0"/>
        <v>1406921.5351791601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2667274.3225463587</v>
      </c>
      <c r="F9" s="27">
        <v>0</v>
      </c>
      <c r="G9" s="178">
        <f t="shared" si="0"/>
        <v>2667274.3225463587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586546.03264699969</v>
      </c>
      <c r="F10" s="27">
        <v>0</v>
      </c>
      <c r="G10" s="178">
        <f t="shared" si="0"/>
        <v>586546.03264699969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139968.57982106996</v>
      </c>
      <c r="F11" s="27">
        <v>0</v>
      </c>
      <c r="G11" s="178">
        <f t="shared" si="0"/>
        <v>139968.57982106996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755199.33407918992</v>
      </c>
      <c r="F14" s="27">
        <v>0</v>
      </c>
      <c r="G14" s="178">
        <f t="shared" si="0"/>
        <v>755199.33407918992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908100.52075349726</v>
      </c>
      <c r="F17" s="27">
        <v>0</v>
      </c>
      <c r="G17" s="178">
        <f t="shared" si="0"/>
        <v>908100.52075349726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7249548.1971752821</v>
      </c>
      <c r="F22" s="181">
        <f>F6+F7+F8+F9+F10-F13-F16+F20+F21</f>
        <v>0</v>
      </c>
      <c r="G22" s="181">
        <f>E22+F22</f>
        <v>7249548.1971752821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1422647.2403585787</v>
      </c>
      <c r="F24" s="27">
        <v>0</v>
      </c>
      <c r="G24" s="182">
        <f t="shared" ref="G24:G40" si="4">E24+F24</f>
        <v>1422647.2403585787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17977.758088290004</v>
      </c>
      <c r="F25" s="184">
        <v>0</v>
      </c>
      <c r="G25" s="185">
        <f t="shared" si="4"/>
        <v>17977.758088290004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996861.79241649003</v>
      </c>
      <c r="F26" s="187">
        <v>0</v>
      </c>
      <c r="G26" s="188">
        <f t="shared" si="4"/>
        <v>996861.79241649003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124183.98113120998</v>
      </c>
      <c r="F28" s="187">
        <v>0</v>
      </c>
      <c r="G28" s="188">
        <f t="shared" si="4"/>
        <v>124183.98113120998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1139023.5316359899</v>
      </c>
      <c r="F29" s="190">
        <f>SUM(F25:F28)</f>
        <v>0</v>
      </c>
      <c r="G29" s="191">
        <f t="shared" si="4"/>
        <v>1139023.5316359899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476165.67641826638</v>
      </c>
      <c r="F30" s="187">
        <v>0</v>
      </c>
      <c r="G30" s="188">
        <f t="shared" si="4"/>
        <v>476165.67641826638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373054.09417903755</v>
      </c>
      <c r="F36" s="187">
        <v>0</v>
      </c>
      <c r="G36" s="188">
        <f t="shared" si="4"/>
        <v>373054.09417903755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13177.372815521705</v>
      </c>
      <c r="F37" s="187">
        <v>0</v>
      </c>
      <c r="G37" s="188">
        <f t="shared" si="4"/>
        <v>13177.372815521705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862397.14341282565</v>
      </c>
      <c r="F38" s="190">
        <f>F37+F36+F31+F30</f>
        <v>0</v>
      </c>
      <c r="G38" s="191">
        <f t="shared" si="4"/>
        <v>862397.14341282565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-1156969.3714786638</v>
      </c>
      <c r="F40" s="27">
        <v>0</v>
      </c>
      <c r="G40" s="185">
        <f t="shared" si="4"/>
        <v>-1156969.3714786638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3424067.9154073941</v>
      </c>
      <c r="F45" s="200">
        <f>F24+F29+F38+F39+F43+F44</f>
        <v>0</v>
      </c>
      <c r="G45" s="200">
        <f>E45+F45</f>
        <v>3424067.9154073941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10673616.112582676</v>
      </c>
      <c r="F47" s="200">
        <f>F22+F45-F46</f>
        <v>0</v>
      </c>
      <c r="G47" s="200">
        <f t="shared" si="8"/>
        <v>10673616.112582676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7249548.1971752821</v>
      </c>
      <c r="F61" s="210">
        <f>F22+F51+F52+F54+F57+F58</f>
        <v>0</v>
      </c>
      <c r="G61" s="210">
        <f>G22+G51+G52+G54+G57+G58</f>
        <v>7249548.1971752821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3424067.9154073941</v>
      </c>
      <c r="F69" s="216">
        <f>F45+F62+F65+F66</f>
        <v>0</v>
      </c>
      <c r="G69" s="217">
        <f>G45+G62+G65+G66</f>
        <v>3424067.9154073941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10673616.112582676</v>
      </c>
      <c r="F70" s="181">
        <f>F61+F69-F46</f>
        <v>0</v>
      </c>
      <c r="G70" s="181">
        <f>G61+G69-G46</f>
        <v>10673616.112582676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0.66545514066521794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40670947.170000002</v>
      </c>
      <c r="F74" s="220"/>
      <c r="G74" s="221">
        <f>E74+F74</f>
        <v>40670947.170000002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20.828943666785868</v>
      </c>
      <c r="F75" s="273">
        <f>+E75</f>
        <v>20.828943666785868</v>
      </c>
      <c r="G75" s="274">
        <f>E75</f>
        <v>20.828943666785868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10673616.112582676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40592.265246746567</v>
      </c>
      <c r="F107" s="211">
        <v>0</v>
      </c>
      <c r="G107" s="212">
        <f>E107+F107</f>
        <v>40592.265246746567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-248868.8507251665</v>
      </c>
      <c r="F119" s="245">
        <f>F17+F40</f>
        <v>0</v>
      </c>
      <c r="G119" s="246">
        <f>E119+F119</f>
        <v>-248868.8507251665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52">
    <pageSetUpPr fitToPage="1"/>
  </sheetPr>
  <dimension ref="A1:N120"/>
  <sheetViews>
    <sheetView zoomScaleNormal="100" workbookViewId="0">
      <pane xSplit="4" ySplit="5" topLeftCell="E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50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SERRAV. P.SE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SERRAV. P.SE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181288.69811997167</v>
      </c>
      <c r="F6" s="27">
        <v>0</v>
      </c>
      <c r="G6" s="178">
        <f>E6+F6</f>
        <v>181288.69811997167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194197.20044753558</v>
      </c>
      <c r="F7" s="27">
        <v>0</v>
      </c>
      <c r="G7" s="178">
        <f t="shared" ref="G7:G17" si="0">E7+F7</f>
        <v>194197.20044753558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268299.04326224996</v>
      </c>
      <c r="F8" s="27">
        <v>0</v>
      </c>
      <c r="G8" s="178">
        <f t="shared" si="0"/>
        <v>268299.04326224996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786129.80560469138</v>
      </c>
      <c r="F9" s="27">
        <v>0</v>
      </c>
      <c r="G9" s="178">
        <f t="shared" si="0"/>
        <v>786129.80560469138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33136.863139379995</v>
      </c>
      <c r="F11" s="27">
        <v>0</v>
      </c>
      <c r="G11" s="178">
        <f t="shared" si="0"/>
        <v>33136.863139379995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183997.20122783995</v>
      </c>
      <c r="F14" s="27">
        <v>0</v>
      </c>
      <c r="G14" s="178">
        <f t="shared" si="0"/>
        <v>183997.20122783995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187100.32441946457</v>
      </c>
      <c r="F17" s="27">
        <v>0</v>
      </c>
      <c r="G17" s="178">
        <f t="shared" si="0"/>
        <v>187100.32441946457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1429914.7474344487</v>
      </c>
      <c r="F22" s="181">
        <f>F6+F7+F8+F9+F10-F13-F16+F20+F21</f>
        <v>0</v>
      </c>
      <c r="G22" s="181">
        <f>E22+F22</f>
        <v>1429914.7474344487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113867.9443079622</v>
      </c>
      <c r="F24" s="27">
        <v>0</v>
      </c>
      <c r="G24" s="182">
        <f t="shared" ref="G24:G40" si="4">E24+F24</f>
        <v>113867.9443079622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70216.177051019971</v>
      </c>
      <c r="F25" s="184">
        <v>0</v>
      </c>
      <c r="G25" s="185">
        <f t="shared" si="4"/>
        <v>70216.177051019971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167560.87757408997</v>
      </c>
      <c r="F26" s="187">
        <v>0</v>
      </c>
      <c r="G26" s="188">
        <f t="shared" si="4"/>
        <v>167560.87757408997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15958.877104169998</v>
      </c>
      <c r="F28" s="187">
        <v>0</v>
      </c>
      <c r="G28" s="188">
        <f t="shared" si="4"/>
        <v>15958.877104169998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253735.93172927995</v>
      </c>
      <c r="F29" s="190">
        <f>SUM(F25:F28)</f>
        <v>0</v>
      </c>
      <c r="G29" s="191">
        <f t="shared" si="4"/>
        <v>253735.93172927995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72735.35399293284</v>
      </c>
      <c r="F30" s="187">
        <v>0</v>
      </c>
      <c r="G30" s="188">
        <f t="shared" si="4"/>
        <v>72735.35399293284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66589.824904528854</v>
      </c>
      <c r="F36" s="187">
        <v>0</v>
      </c>
      <c r="G36" s="188">
        <f t="shared" si="4"/>
        <v>66589.824904528854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4388.1374286378577</v>
      </c>
      <c r="F37" s="187">
        <v>0</v>
      </c>
      <c r="G37" s="188">
        <f t="shared" si="4"/>
        <v>4388.1374286378577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143713.31632609956</v>
      </c>
      <c r="F38" s="190">
        <f>F37+F36+F31+F30</f>
        <v>0</v>
      </c>
      <c r="G38" s="191">
        <f t="shared" si="4"/>
        <v>143713.31632609956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-75615.145746034686</v>
      </c>
      <c r="F40" s="27">
        <v>0</v>
      </c>
      <c r="G40" s="185">
        <f t="shared" si="4"/>
        <v>-75615.145746034686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511317.19236334169</v>
      </c>
      <c r="F45" s="200">
        <f>F24+F29+F38+F39+F43+F44</f>
        <v>0</v>
      </c>
      <c r="G45" s="200">
        <f>E45+F45</f>
        <v>511317.19236334169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1941231.9397977903</v>
      </c>
      <c r="F47" s="200">
        <f>F22+F45-F46</f>
        <v>0</v>
      </c>
      <c r="G47" s="200">
        <f t="shared" si="8"/>
        <v>1941231.9397977903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1429914.7474344487</v>
      </c>
      <c r="F61" s="210">
        <f>F22+F51+F52+F54+F57+F58</f>
        <v>0</v>
      </c>
      <c r="G61" s="210">
        <f>G22+G51+G52+G54+G57+G58</f>
        <v>1429914.7474344487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511317.19236334169</v>
      </c>
      <c r="F69" s="216">
        <f>F45+F62+F65+F66</f>
        <v>0</v>
      </c>
      <c r="G69" s="217">
        <f>G45+G62+G65+G66</f>
        <v>511317.19236334169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1941231.9397977903</v>
      </c>
      <c r="F70" s="181">
        <f>F61+F69-F46</f>
        <v>0</v>
      </c>
      <c r="G70" s="181">
        <f>G61+G69-G46</f>
        <v>1941231.9397977903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0.87367985898058187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4305790</v>
      </c>
      <c r="F74" s="220"/>
      <c r="G74" s="221">
        <f>E74+F74</f>
        <v>4305790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30.949451686296197</v>
      </c>
      <c r="F75" s="273">
        <f>+E75</f>
        <v>30.949451686296197</v>
      </c>
      <c r="G75" s="274">
        <f>E75</f>
        <v>30.949451686296197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1941231.9397977903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13433.642395726834</v>
      </c>
      <c r="F107" s="211">
        <v>0</v>
      </c>
      <c r="G107" s="212">
        <f>E107+F107</f>
        <v>13433.642395726834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111485.17867342988</v>
      </c>
      <c r="F119" s="245">
        <f>F17+F40</f>
        <v>0</v>
      </c>
      <c r="G119" s="246">
        <f>E119+F119</f>
        <v>111485.17867342988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51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49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SCARPERIA E SAN PIERO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SCARPERIA E SAN PIERO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230328.67812781315</v>
      </c>
      <c r="F6" s="27">
        <v>0</v>
      </c>
      <c r="G6" s="178">
        <f>E6+F6</f>
        <v>230328.67812781315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345158.35699842416</v>
      </c>
      <c r="F7" s="27">
        <v>0</v>
      </c>
      <c r="G7" s="178">
        <f t="shared" ref="G7:G17" si="0">E7+F7</f>
        <v>345158.35699842416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341725.96689230989</v>
      </c>
      <c r="F8" s="27">
        <v>0</v>
      </c>
      <c r="G8" s="178">
        <f t="shared" si="0"/>
        <v>341725.96689230989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967244.72464130225</v>
      </c>
      <c r="F9" s="27">
        <v>0</v>
      </c>
      <c r="G9" s="178">
        <f t="shared" si="0"/>
        <v>967244.72464130225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34672.073706269992</v>
      </c>
      <c r="F11" s="27">
        <v>0</v>
      </c>
      <c r="G11" s="178">
        <f t="shared" si="0"/>
        <v>34672.073706269992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241032.46124957994</v>
      </c>
      <c r="F14" s="27">
        <v>0</v>
      </c>
      <c r="G14" s="178">
        <f t="shared" si="0"/>
        <v>241032.46124957994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323495.93255163333</v>
      </c>
      <c r="F17" s="27">
        <v>0</v>
      </c>
      <c r="G17" s="178">
        <f t="shared" si="0"/>
        <v>323495.93255163333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1884457.7266598493</v>
      </c>
      <c r="F22" s="181">
        <f>F6+F7+F8+F9+F10-F13-F16+F20+F21</f>
        <v>0</v>
      </c>
      <c r="G22" s="181">
        <f>E22+F22</f>
        <v>1884457.7266598493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230642.80391448311</v>
      </c>
      <c r="F24" s="27">
        <v>0</v>
      </c>
      <c r="G24" s="182">
        <f t="shared" ref="G24:G40" si="4">E24+F24</f>
        <v>230642.80391448311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97284.546589229998</v>
      </c>
      <c r="F25" s="184">
        <v>0</v>
      </c>
      <c r="G25" s="185">
        <f t="shared" si="4"/>
        <v>97284.546589229998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192430.30913105994</v>
      </c>
      <c r="F26" s="187">
        <v>0</v>
      </c>
      <c r="G26" s="188">
        <f t="shared" si="4"/>
        <v>192430.30913105994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32450.09223455999</v>
      </c>
      <c r="F28" s="187">
        <v>0</v>
      </c>
      <c r="G28" s="188">
        <f t="shared" si="4"/>
        <v>32450.09223455999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322164.94795484992</v>
      </c>
      <c r="F29" s="190">
        <f>SUM(F25:F28)</f>
        <v>0</v>
      </c>
      <c r="G29" s="191">
        <f t="shared" si="4"/>
        <v>322164.94795484992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93893.832579256326</v>
      </c>
      <c r="F30" s="187">
        <v>0</v>
      </c>
      <c r="G30" s="188">
        <f t="shared" si="4"/>
        <v>93893.832579256326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14826.554700642157</v>
      </c>
      <c r="F36" s="187">
        <v>0</v>
      </c>
      <c r="G36" s="188">
        <f t="shared" si="4"/>
        <v>14826.554700642157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6156.2599461282452</v>
      </c>
      <c r="F37" s="187">
        <v>0</v>
      </c>
      <c r="G37" s="188">
        <f t="shared" si="4"/>
        <v>6156.2599461282452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114876.64722602673</v>
      </c>
      <c r="F38" s="190">
        <f>F37+F36+F31+F30</f>
        <v>0</v>
      </c>
      <c r="G38" s="191">
        <f t="shared" si="4"/>
        <v>114876.64722602673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-332727.69880594232</v>
      </c>
      <c r="F40" s="27">
        <v>0</v>
      </c>
      <c r="G40" s="185">
        <f t="shared" si="4"/>
        <v>-332727.69880594232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667684.39909535972</v>
      </c>
      <c r="F45" s="200">
        <f>F24+F29+F38+F39+F43+F44</f>
        <v>0</v>
      </c>
      <c r="G45" s="200">
        <f>E45+F45</f>
        <v>667684.39909535972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2552142.125755209</v>
      </c>
      <c r="F47" s="200">
        <f>F22+F45-F46</f>
        <v>0</v>
      </c>
      <c r="G47" s="200">
        <f t="shared" si="8"/>
        <v>2552142.125755209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1884457.7266598493</v>
      </c>
      <c r="F61" s="210">
        <f>F22+F51+F52+F54+F57+F58</f>
        <v>0</v>
      </c>
      <c r="G61" s="210">
        <f>G22+G51+G52+G54+G57+G58</f>
        <v>1884457.7266598493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667684.39909535972</v>
      </c>
      <c r="F69" s="216">
        <f>F45+F62+F65+F66</f>
        <v>0</v>
      </c>
      <c r="G69" s="217">
        <f>G45+G62+G65+G66</f>
        <v>667684.39909535972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2552142.125755209</v>
      </c>
      <c r="F70" s="181">
        <f>F61+F69-F46</f>
        <v>0</v>
      </c>
      <c r="G70" s="181">
        <f>G61+G69-G46</f>
        <v>2552142.125755209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0.76337463562809305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6116690.0000000009</v>
      </c>
      <c r="F74" s="220"/>
      <c r="G74" s="221">
        <f>E74+F74</f>
        <v>6116690.0000000009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37.17804239740645</v>
      </c>
      <c r="F75" s="273">
        <f>+E75</f>
        <v>37.17804239740645</v>
      </c>
      <c r="G75" s="274">
        <f>E75</f>
        <v>37.17804239740645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2552142.125755209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-9231.7662543089828</v>
      </c>
      <c r="F119" s="245">
        <f>F17+F40</f>
        <v>0</v>
      </c>
      <c r="G119" s="246">
        <f>E119+F119</f>
        <v>-9231.7662543089828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50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48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SCANDICCI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SCANDICCI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664913.05617964023</v>
      </c>
      <c r="F6" s="27">
        <v>0</v>
      </c>
      <c r="G6" s="178">
        <f>E6+F6</f>
        <v>664913.05617964023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971379.67258363683</v>
      </c>
      <c r="F7" s="27">
        <v>0</v>
      </c>
      <c r="G7" s="178">
        <f t="shared" ref="G7:G17" si="0">E7+F7</f>
        <v>971379.67258363683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1781857.6752876895</v>
      </c>
      <c r="F8" s="27">
        <v>0</v>
      </c>
      <c r="G8" s="178">
        <f t="shared" si="0"/>
        <v>1781857.6752876895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2230878.8310061665</v>
      </c>
      <c r="F9" s="27">
        <v>0</v>
      </c>
      <c r="G9" s="178">
        <f t="shared" si="0"/>
        <v>2230878.8310061665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405410.42544659972</v>
      </c>
      <c r="F10" s="27">
        <v>0</v>
      </c>
      <c r="G10" s="178">
        <f t="shared" si="0"/>
        <v>405410.42544659972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143430.59861129997</v>
      </c>
      <c r="F11" s="27">
        <v>0</v>
      </c>
      <c r="G11" s="178">
        <f t="shared" si="0"/>
        <v>143430.59861129997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794009.3386024799</v>
      </c>
      <c r="F14" s="27">
        <v>0</v>
      </c>
      <c r="G14" s="178">
        <f t="shared" si="0"/>
        <v>794009.3386024799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908839.03476447752</v>
      </c>
      <c r="F17" s="27">
        <v>0</v>
      </c>
      <c r="G17" s="178">
        <f t="shared" si="0"/>
        <v>908839.03476447752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6054439.660503733</v>
      </c>
      <c r="F22" s="181">
        <f>F6+F7+F8+F9+F10-F13-F16+F20+F21</f>
        <v>0</v>
      </c>
      <c r="G22" s="181">
        <f>E22+F22</f>
        <v>6054439.660503733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1482627.5795514388</v>
      </c>
      <c r="F24" s="27">
        <v>0</v>
      </c>
      <c r="G24" s="182">
        <f t="shared" ref="G24:G40" si="4">E24+F24</f>
        <v>1482627.5795514388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482731.0180192499</v>
      </c>
      <c r="F25" s="184">
        <v>0</v>
      </c>
      <c r="G25" s="185">
        <f t="shared" si="4"/>
        <v>482731.0180192499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743167.64662139991</v>
      </c>
      <c r="F26" s="187">
        <v>0</v>
      </c>
      <c r="G26" s="188">
        <f t="shared" si="4"/>
        <v>743167.64662139991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124460.77625981996</v>
      </c>
      <c r="F28" s="187">
        <v>0</v>
      </c>
      <c r="G28" s="188">
        <f t="shared" si="4"/>
        <v>124460.77625981996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1350359.4409004697</v>
      </c>
      <c r="F29" s="190">
        <f>SUM(F25:F28)</f>
        <v>0</v>
      </c>
      <c r="G29" s="191">
        <f t="shared" si="4"/>
        <v>1350359.4409004697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783911.81047124451</v>
      </c>
      <c r="F30" s="187">
        <v>0</v>
      </c>
      <c r="G30" s="188">
        <f t="shared" si="4"/>
        <v>783911.81047124451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551335.46800978715</v>
      </c>
      <c r="F36" s="187">
        <v>0</v>
      </c>
      <c r="G36" s="188">
        <f t="shared" si="4"/>
        <v>551335.46800978715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23933.598740953472</v>
      </c>
      <c r="F37" s="187">
        <v>0</v>
      </c>
      <c r="G37" s="188">
        <f t="shared" si="4"/>
        <v>23933.598740953472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1359180.8772219853</v>
      </c>
      <c r="F38" s="190">
        <f>F37+F36+F31+F30</f>
        <v>0</v>
      </c>
      <c r="G38" s="191">
        <f t="shared" si="4"/>
        <v>1359180.8772219853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-528237.64420247776</v>
      </c>
      <c r="F40" s="27">
        <v>0</v>
      </c>
      <c r="G40" s="185">
        <f t="shared" si="4"/>
        <v>-528237.64420247776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4192167.8976738937</v>
      </c>
      <c r="F45" s="200">
        <f>F24+F29+F38+F39+F43+F44</f>
        <v>0</v>
      </c>
      <c r="G45" s="200">
        <f>E45+F45</f>
        <v>4192167.8976738937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10246607.558177628</v>
      </c>
      <c r="F47" s="200">
        <f>F22+F45-F46</f>
        <v>0</v>
      </c>
      <c r="G47" s="200">
        <f t="shared" si="8"/>
        <v>10246607.558177628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6054439.660503733</v>
      </c>
      <c r="F61" s="210">
        <f>F22+F51+F52+F54+F57+F58</f>
        <v>0</v>
      </c>
      <c r="G61" s="210">
        <f>G22+G51+G52+G54+G57+G58</f>
        <v>6054439.660503733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4192167.8976738937</v>
      </c>
      <c r="F69" s="216">
        <f>F45+F62+F65+F66</f>
        <v>0</v>
      </c>
      <c r="G69" s="217">
        <f>G45+G62+G65+G66</f>
        <v>4192167.8976738937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10246607.558177628</v>
      </c>
      <c r="F70" s="181">
        <f>F61+F69-F46</f>
        <v>0</v>
      </c>
      <c r="G70" s="181">
        <f>G61+G69-G46</f>
        <v>10246607.558177628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0.75138177955246499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25122676.000000015</v>
      </c>
      <c r="F74" s="220"/>
      <c r="G74" s="221">
        <f>E74+F74</f>
        <v>25122676.000000015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32.290372770582103</v>
      </c>
      <c r="F75" s="273">
        <f>+E75</f>
        <v>32.290372770582103</v>
      </c>
      <c r="G75" s="274">
        <f>E75</f>
        <v>32.290372770582103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10246607.558177628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41448.513130741645</v>
      </c>
      <c r="F107" s="211">
        <v>0</v>
      </c>
      <c r="G107" s="212">
        <f>E107+F107</f>
        <v>41448.513130741645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380601.39056199975</v>
      </c>
      <c r="F119" s="245">
        <f>F17+F40</f>
        <v>0</v>
      </c>
      <c r="G119" s="246">
        <f>E119+F119</f>
        <v>380601.39056199975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49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47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SAN MARCELLO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SAN MARCELLO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135479.59056024434</v>
      </c>
      <c r="F6" s="27">
        <v>0</v>
      </c>
      <c r="G6" s="178">
        <f>E6+F6</f>
        <v>135479.59056024434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383291.51737486757</v>
      </c>
      <c r="F7" s="27">
        <v>0</v>
      </c>
      <c r="G7" s="178">
        <f t="shared" ref="G7:G17" si="0">E7+F7</f>
        <v>383291.51737486757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96833.38196531999</v>
      </c>
      <c r="F8" s="27">
        <v>0</v>
      </c>
      <c r="G8" s="178">
        <f t="shared" si="0"/>
        <v>96833.38196531999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262985.03306072933</v>
      </c>
      <c r="F9" s="27">
        <v>0</v>
      </c>
      <c r="G9" s="178">
        <f t="shared" si="0"/>
        <v>262985.03306072933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115820.15591979992</v>
      </c>
      <c r="F10" s="27">
        <v>0</v>
      </c>
      <c r="G10" s="178">
        <f t="shared" si="0"/>
        <v>115820.15591979992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22522.932251819995</v>
      </c>
      <c r="F11" s="27">
        <v>0</v>
      </c>
      <c r="G11" s="178">
        <f t="shared" si="0"/>
        <v>22522.932251819995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101033.49073817999</v>
      </c>
      <c r="F14" s="27">
        <v>0</v>
      </c>
      <c r="G14" s="178">
        <f t="shared" si="0"/>
        <v>101033.49073817999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178182.3094219683</v>
      </c>
      <c r="F17" s="27">
        <v>0</v>
      </c>
      <c r="G17" s="178">
        <f t="shared" si="0"/>
        <v>178182.3094219683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994409.67888096126</v>
      </c>
      <c r="F22" s="181">
        <f>F6+F7+F8+F9+F10-F13-F16+F20+F21</f>
        <v>0</v>
      </c>
      <c r="G22" s="181">
        <f>E22+F22</f>
        <v>994409.67888096126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167709.05121699773</v>
      </c>
      <c r="F24" s="27">
        <v>0</v>
      </c>
      <c r="G24" s="182">
        <f t="shared" ref="G24:G40" si="4">E24+F24</f>
        <v>167709.05121699773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8629.7517606299971</v>
      </c>
      <c r="F25" s="184">
        <v>0</v>
      </c>
      <c r="G25" s="185">
        <f t="shared" si="4"/>
        <v>8629.7517606299971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113888.01397973996</v>
      </c>
      <c r="F26" s="187">
        <v>0</v>
      </c>
      <c r="G26" s="188">
        <f t="shared" si="4"/>
        <v>113888.01397973996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67339.636984619981</v>
      </c>
      <c r="F28" s="187">
        <v>0</v>
      </c>
      <c r="G28" s="188">
        <f t="shared" si="4"/>
        <v>67339.636984619981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189857.40272498992</v>
      </c>
      <c r="F29" s="190">
        <f>SUM(F25:F28)</f>
        <v>0</v>
      </c>
      <c r="G29" s="191">
        <f t="shared" si="4"/>
        <v>189857.40272498992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94504.239410567912</v>
      </c>
      <c r="F30" s="187">
        <v>0</v>
      </c>
      <c r="G30" s="188">
        <f t="shared" si="4"/>
        <v>94504.239410567912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76215.876596549439</v>
      </c>
      <c r="F36" s="187">
        <v>0</v>
      </c>
      <c r="G36" s="188">
        <f t="shared" si="4"/>
        <v>76215.876596549439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1523.9180223277256</v>
      </c>
      <c r="F37" s="187">
        <v>0</v>
      </c>
      <c r="G37" s="188">
        <f t="shared" si="4"/>
        <v>1523.9180223277256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172244.03402944509</v>
      </c>
      <c r="F38" s="190">
        <f>F37+F36+F31+F30</f>
        <v>0</v>
      </c>
      <c r="G38" s="191">
        <f t="shared" si="4"/>
        <v>172244.03402944509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123771.70967086864</v>
      </c>
      <c r="F40" s="27">
        <v>0</v>
      </c>
      <c r="G40" s="185">
        <f t="shared" si="4"/>
        <v>123771.70967086864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529810.48797143274</v>
      </c>
      <c r="F45" s="200">
        <f>F24+F29+F38+F39+F43+F44</f>
        <v>0</v>
      </c>
      <c r="G45" s="200">
        <f>E45+F45</f>
        <v>529810.48797143274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1524220.1668523941</v>
      </c>
      <c r="F47" s="200">
        <f>F22+F45-F46</f>
        <v>0</v>
      </c>
      <c r="G47" s="200">
        <f t="shared" si="8"/>
        <v>1524220.1668523941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994409.67888096126</v>
      </c>
      <c r="F61" s="210">
        <f>F22+F51+F52+F54+F57+F58</f>
        <v>0</v>
      </c>
      <c r="G61" s="210">
        <f>G22+G51+G52+G54+G57+G58</f>
        <v>994409.67888096126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529810.48797143274</v>
      </c>
      <c r="F69" s="216">
        <f>F45+F62+F65+F66</f>
        <v>0</v>
      </c>
      <c r="G69" s="217">
        <f>G45+G62+G65+G66</f>
        <v>529810.48797143274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1524220.1668523941</v>
      </c>
      <c r="F70" s="181">
        <f>F61+F69-F46</f>
        <v>0</v>
      </c>
      <c r="G70" s="181">
        <f>G61+G69-G46</f>
        <v>1524220.1668523941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0.4345322400682996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4358443</v>
      </c>
      <c r="F74" s="220"/>
      <c r="G74" s="221">
        <f>E74+F74</f>
        <v>4358443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31.206578295797996</v>
      </c>
      <c r="F75" s="273">
        <f>+E75</f>
        <v>31.206578295797996</v>
      </c>
      <c r="G75" s="274">
        <f>E75</f>
        <v>31.206578295797996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1524220.1668523941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-1363.6363636363635</v>
      </c>
      <c r="F107" s="211">
        <v>0</v>
      </c>
      <c r="G107" s="212">
        <f>E107+F107</f>
        <v>-1363.6363636363635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301954.01909283694</v>
      </c>
      <c r="F119" s="245">
        <f>F17+F40</f>
        <v>0</v>
      </c>
      <c r="G119" s="246">
        <f>E119+F119</f>
        <v>301954.01909283694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48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46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SAN CASCIANO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SAN CASCIANO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312360.01763303648</v>
      </c>
      <c r="F6" s="27">
        <v>0</v>
      </c>
      <c r="G6" s="178">
        <f>E6+F6</f>
        <v>312360.01763303648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373560.55110009824</v>
      </c>
      <c r="F7" s="27">
        <v>0</v>
      </c>
      <c r="G7" s="178">
        <f t="shared" ref="G7:G17" si="0">E7+F7</f>
        <v>373560.55110009824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582500.62845974986</v>
      </c>
      <c r="F8" s="27">
        <v>0</v>
      </c>
      <c r="G8" s="178">
        <f t="shared" si="0"/>
        <v>582500.62845974986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1298715.8296872487</v>
      </c>
      <c r="F9" s="27">
        <v>0</v>
      </c>
      <c r="G9" s="178">
        <f t="shared" si="0"/>
        <v>1298715.8296872487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48685.815067889984</v>
      </c>
      <c r="F11" s="27">
        <v>0</v>
      </c>
      <c r="G11" s="178">
        <f t="shared" si="0"/>
        <v>48685.815067889984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292708.19197619997</v>
      </c>
      <c r="F14" s="27">
        <v>0</v>
      </c>
      <c r="G14" s="178">
        <f t="shared" si="0"/>
        <v>292708.19197619997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213840.81708801189</v>
      </c>
      <c r="F17" s="27">
        <v>0</v>
      </c>
      <c r="G17" s="178">
        <f t="shared" si="0"/>
        <v>213840.81708801189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2567137.026880133</v>
      </c>
      <c r="F22" s="181">
        <f>F6+F7+F8+F9+F10-F13-F16+F20+F21</f>
        <v>0</v>
      </c>
      <c r="G22" s="181">
        <f>E22+F22</f>
        <v>2567137.026880133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546316.81516602426</v>
      </c>
      <c r="F24" s="27">
        <v>0</v>
      </c>
      <c r="G24" s="182">
        <f t="shared" ref="G24:G40" si="4">E24+F24</f>
        <v>546316.81516602426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126356.92054985996</v>
      </c>
      <c r="F25" s="184">
        <v>0</v>
      </c>
      <c r="G25" s="185">
        <f t="shared" si="4"/>
        <v>126356.92054985996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246183.50615858994</v>
      </c>
      <c r="F26" s="187">
        <v>0</v>
      </c>
      <c r="G26" s="188">
        <f t="shared" si="4"/>
        <v>246183.50615858994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51724.378095389999</v>
      </c>
      <c r="F28" s="187">
        <v>0</v>
      </c>
      <c r="G28" s="188">
        <f t="shared" si="4"/>
        <v>51724.378095389999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424264.80480383988</v>
      </c>
      <c r="F29" s="190">
        <f>SUM(F25:F28)</f>
        <v>0</v>
      </c>
      <c r="G29" s="191">
        <f t="shared" si="4"/>
        <v>424264.80480383988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171368.55587466073</v>
      </c>
      <c r="F30" s="187">
        <v>0</v>
      </c>
      <c r="G30" s="188">
        <f t="shared" si="4"/>
        <v>171368.55587466073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131705.11976400969</v>
      </c>
      <c r="F36" s="187">
        <v>0</v>
      </c>
      <c r="G36" s="188">
        <f t="shared" si="4"/>
        <v>131705.11976400969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6173.730451355038</v>
      </c>
      <c r="F37" s="187">
        <v>0</v>
      </c>
      <c r="G37" s="188">
        <f t="shared" si="4"/>
        <v>6173.730451355038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309247.40609002544</v>
      </c>
      <c r="F38" s="190">
        <f>F37+F36+F31+F30</f>
        <v>0</v>
      </c>
      <c r="G38" s="191">
        <f t="shared" si="4"/>
        <v>309247.40609002544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-118631.48124295031</v>
      </c>
      <c r="F40" s="27">
        <v>0</v>
      </c>
      <c r="G40" s="185">
        <f t="shared" si="4"/>
        <v>-118631.48124295031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1279829.0260598897</v>
      </c>
      <c r="F45" s="200">
        <f>F24+F29+F38+F39+F43+F44</f>
        <v>0</v>
      </c>
      <c r="G45" s="200">
        <f>E45+F45</f>
        <v>1279829.0260598897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3846966.0529400227</v>
      </c>
      <c r="F47" s="200">
        <f>F22+F45-F46</f>
        <v>0</v>
      </c>
      <c r="G47" s="200">
        <f t="shared" si="8"/>
        <v>3846966.0529400227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2567137.026880133</v>
      </c>
      <c r="F61" s="210">
        <f>F22+F51+F52+F54+F57+F58</f>
        <v>0</v>
      </c>
      <c r="G61" s="210">
        <f>G22+G51+G52+G54+G57+G58</f>
        <v>2567137.026880133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1279829.0260598897</v>
      </c>
      <c r="F69" s="216">
        <f>F45+F62+F65+F66</f>
        <v>0</v>
      </c>
      <c r="G69" s="217">
        <f>G45+G62+G65+G66</f>
        <v>1279829.0260598897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3846966.0529400227</v>
      </c>
      <c r="F70" s="181">
        <f>F61+F69-F46</f>
        <v>0</v>
      </c>
      <c r="G70" s="181">
        <f>G61+G69-G46</f>
        <v>3846966.0529400227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0.74711147156228253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9379603.0000000019</v>
      </c>
      <c r="F74" s="220"/>
      <c r="G74" s="221">
        <f>E74+F74</f>
        <v>9379603.0000000019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34.1717930219435</v>
      </c>
      <c r="F75" s="273">
        <f>+E75</f>
        <v>34.1717930219435</v>
      </c>
      <c r="G75" s="274">
        <f>E75</f>
        <v>34.1717930219435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3846966.0529400227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32519.658363463383</v>
      </c>
      <c r="F107" s="211">
        <v>0</v>
      </c>
      <c r="G107" s="212">
        <f>E107+F107</f>
        <v>32519.658363463383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95209.335845061578</v>
      </c>
      <c r="F119" s="245">
        <f>F17+F40</f>
        <v>0</v>
      </c>
      <c r="G119" s="246">
        <f>E119+F119</f>
        <v>95209.335845061578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47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45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SAMBUCA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SAMBUCA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17418.196488500285</v>
      </c>
      <c r="F6" s="27">
        <v>0</v>
      </c>
      <c r="G6" s="178">
        <f>E6+F6</f>
        <v>17418.196488500285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85406.064239289073</v>
      </c>
      <c r="F7" s="27">
        <v>0</v>
      </c>
      <c r="G7" s="178">
        <f t="shared" ref="G7:G17" si="0">E7+F7</f>
        <v>85406.064239289073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15919.327714289995</v>
      </c>
      <c r="F8" s="27">
        <v>0</v>
      </c>
      <c r="G8" s="178">
        <f t="shared" si="0"/>
        <v>15919.327714289995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45448.079223627421</v>
      </c>
      <c r="F9" s="27">
        <v>0</v>
      </c>
      <c r="G9" s="178">
        <f t="shared" si="0"/>
        <v>45448.079223627421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52830.076159700024</v>
      </c>
      <c r="F10" s="27">
        <v>0</v>
      </c>
      <c r="G10" s="178">
        <f t="shared" si="0"/>
        <v>52830.076159700024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4449.1140794099983</v>
      </c>
      <c r="F11" s="27">
        <v>0</v>
      </c>
      <c r="G11" s="178">
        <f t="shared" si="0"/>
        <v>4449.1140794099983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18958.194345089996</v>
      </c>
      <c r="F14" s="27">
        <v>0</v>
      </c>
      <c r="G14" s="178">
        <f t="shared" si="0"/>
        <v>18958.194345089996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122483.89757388328</v>
      </c>
      <c r="F17" s="27">
        <v>0</v>
      </c>
      <c r="G17" s="178">
        <f t="shared" si="0"/>
        <v>122483.89757388328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217021.7438254068</v>
      </c>
      <c r="F22" s="181">
        <f>F6+F7+F8+F9+F10-F13-F16+F20+F21</f>
        <v>0</v>
      </c>
      <c r="G22" s="181">
        <f>E22+F22</f>
        <v>217021.7438254068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11041.308110126565</v>
      </c>
      <c r="F24" s="27">
        <v>0</v>
      </c>
      <c r="G24" s="182">
        <f t="shared" ref="G24:G40" si="4">E24+F24</f>
        <v>11041.308110126565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1704.6414485099995</v>
      </c>
      <c r="F25" s="184">
        <v>0</v>
      </c>
      <c r="G25" s="185">
        <f t="shared" si="4"/>
        <v>1704.6414485099995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22496.407443509994</v>
      </c>
      <c r="F26" s="187">
        <v>0</v>
      </c>
      <c r="G26" s="188">
        <f t="shared" si="4"/>
        <v>22496.407443509994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17955.929011019995</v>
      </c>
      <c r="F28" s="187">
        <v>0</v>
      </c>
      <c r="G28" s="188">
        <f t="shared" si="4"/>
        <v>17955.929011019995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42156.977903039988</v>
      </c>
      <c r="F29" s="190">
        <f>SUM(F25:F28)</f>
        <v>0</v>
      </c>
      <c r="G29" s="191">
        <f t="shared" si="4"/>
        <v>42156.977903039988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15762.569642575156</v>
      </c>
      <c r="F30" s="187">
        <v>0</v>
      </c>
      <c r="G30" s="188">
        <f t="shared" si="4"/>
        <v>15762.569642575156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12589.716990833684</v>
      </c>
      <c r="F36" s="187">
        <v>0</v>
      </c>
      <c r="G36" s="188">
        <f t="shared" si="4"/>
        <v>12589.716990833684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237.29703207474302</v>
      </c>
      <c r="F37" s="187">
        <v>0</v>
      </c>
      <c r="G37" s="188">
        <f t="shared" si="4"/>
        <v>237.29703207474302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28589.58366548358</v>
      </c>
      <c r="F38" s="190">
        <f>F37+F36+F31+F30</f>
        <v>0</v>
      </c>
      <c r="G38" s="191">
        <f t="shared" si="4"/>
        <v>28589.58366548358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-5904.2507198716339</v>
      </c>
      <c r="F40" s="27">
        <v>0</v>
      </c>
      <c r="G40" s="185">
        <f t="shared" si="4"/>
        <v>-5904.2507198716339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81787.869678650139</v>
      </c>
      <c r="F45" s="200">
        <f>F24+F29+F38+F39+F43+F44</f>
        <v>0</v>
      </c>
      <c r="G45" s="200">
        <f>E45+F45</f>
        <v>81787.869678650139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298809.61350405694</v>
      </c>
      <c r="F47" s="200">
        <f>F22+F45-F46</f>
        <v>0</v>
      </c>
      <c r="G47" s="200">
        <f t="shared" si="8"/>
        <v>298809.61350405694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217021.7438254068</v>
      </c>
      <c r="F61" s="210">
        <f>F22+F51+F52+F54+F57+F58</f>
        <v>0</v>
      </c>
      <c r="G61" s="210">
        <f>G22+G51+G52+G54+G57+G58</f>
        <v>217021.7438254068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81787.869678650139</v>
      </c>
      <c r="F69" s="216">
        <f>F45+F62+F65+F66</f>
        <v>0</v>
      </c>
      <c r="G69" s="217">
        <f>G45+G62+G65+G66</f>
        <v>81787.869678650139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298809.61350405694</v>
      </c>
      <c r="F70" s="181">
        <f>F61+F69-F46</f>
        <v>0</v>
      </c>
      <c r="G70" s="181">
        <f>G61+G69-G46</f>
        <v>298809.61350405694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0.33710477427485369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828419</v>
      </c>
      <c r="F74" s="220"/>
      <c r="G74" s="221">
        <f>E74+F74</f>
        <v>828419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25.327219679896288</v>
      </c>
      <c r="F75" s="273">
        <f>+E75</f>
        <v>25.327219679896288</v>
      </c>
      <c r="G75" s="274">
        <f>E75</f>
        <v>25.327219679896288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298809.61350405694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116579.64685401165</v>
      </c>
      <c r="F119" s="245">
        <f>F17+F40</f>
        <v>0</v>
      </c>
      <c r="G119" s="246">
        <f>E119+F119</f>
        <v>116579.64685401165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46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44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RIGNANO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RIGNANO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109984.41630757869</v>
      </c>
      <c r="F6" s="27">
        <v>0</v>
      </c>
      <c r="G6" s="178">
        <f>E6+F6</f>
        <v>109984.41630757869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273190.22962957527</v>
      </c>
      <c r="F7" s="27">
        <v>0</v>
      </c>
      <c r="G7" s="178">
        <f t="shared" ref="G7:G17" si="0">E7+F7</f>
        <v>273190.22962957527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196274.53411565995</v>
      </c>
      <c r="F8" s="27">
        <v>0</v>
      </c>
      <c r="G8" s="178">
        <f t="shared" si="0"/>
        <v>196274.53411565995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323721.21775426064</v>
      </c>
      <c r="F9" s="27">
        <v>0</v>
      </c>
      <c r="G9" s="178">
        <f t="shared" si="0"/>
        <v>323721.21775426064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306033.96366330015</v>
      </c>
      <c r="F10" s="27">
        <v>0</v>
      </c>
      <c r="G10" s="178">
        <f t="shared" si="0"/>
        <v>306033.96366330015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24511.928551109992</v>
      </c>
      <c r="F11" s="27">
        <v>0</v>
      </c>
      <c r="G11" s="178">
        <f t="shared" si="0"/>
        <v>24511.928551109992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83037.992097059992</v>
      </c>
      <c r="F14" s="27">
        <v>0</v>
      </c>
      <c r="G14" s="178">
        <f t="shared" si="0"/>
        <v>83037.992097059992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320106.89884707564</v>
      </c>
      <c r="F17" s="27">
        <v>0</v>
      </c>
      <c r="G17" s="178">
        <f t="shared" si="0"/>
        <v>320106.89884707564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1209204.3614703747</v>
      </c>
      <c r="F22" s="181">
        <f>F6+F7+F8+F9+F10-F13-F16+F20+F21</f>
        <v>0</v>
      </c>
      <c r="G22" s="181">
        <f>E22+F22</f>
        <v>1209204.3614703747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207793.77327753318</v>
      </c>
      <c r="F24" s="27">
        <v>0</v>
      </c>
      <c r="G24" s="182">
        <f t="shared" ref="G24:G40" si="4">E24+F24</f>
        <v>207793.77327753318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9391.8365240699986</v>
      </c>
      <c r="F25" s="184">
        <v>0</v>
      </c>
      <c r="G25" s="185">
        <f t="shared" si="4"/>
        <v>9391.8365240699986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123945.40965806997</v>
      </c>
      <c r="F26" s="187">
        <v>0</v>
      </c>
      <c r="G26" s="188">
        <f t="shared" si="4"/>
        <v>123945.40965806997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42489.00859202999</v>
      </c>
      <c r="F28" s="187">
        <v>0</v>
      </c>
      <c r="G28" s="188">
        <f t="shared" si="4"/>
        <v>42489.00859202999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175826.25477416994</v>
      </c>
      <c r="F29" s="190">
        <f>SUM(F25:F28)</f>
        <v>0</v>
      </c>
      <c r="G29" s="191">
        <f t="shared" si="4"/>
        <v>175826.25477416994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84469.715836260541</v>
      </c>
      <c r="F30" s="187">
        <v>0</v>
      </c>
      <c r="G30" s="188">
        <f t="shared" si="4"/>
        <v>84469.715836260541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68213.852053202412</v>
      </c>
      <c r="F36" s="187">
        <v>0</v>
      </c>
      <c r="G36" s="188">
        <f t="shared" si="4"/>
        <v>68213.852053202412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1719.7065924579413</v>
      </c>
      <c r="F37" s="187">
        <v>0</v>
      </c>
      <c r="G37" s="188">
        <f t="shared" si="4"/>
        <v>1719.7065924579413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154403.27448192087</v>
      </c>
      <c r="F38" s="190">
        <f>F37+F36+F31+F30</f>
        <v>0</v>
      </c>
      <c r="G38" s="191">
        <f t="shared" si="4"/>
        <v>154403.27448192087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-237747.51335557125</v>
      </c>
      <c r="F40" s="27">
        <v>0</v>
      </c>
      <c r="G40" s="185">
        <f t="shared" si="4"/>
        <v>-237747.51335557125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538023.302533624</v>
      </c>
      <c r="F45" s="200">
        <f>F24+F29+F38+F39+F43+F44</f>
        <v>0</v>
      </c>
      <c r="G45" s="200">
        <f>E45+F45</f>
        <v>538023.302533624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1747227.6640039987</v>
      </c>
      <c r="F47" s="200">
        <f>F22+F45-F46</f>
        <v>0</v>
      </c>
      <c r="G47" s="200">
        <f t="shared" si="8"/>
        <v>1747227.6640039987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1209204.3614703747</v>
      </c>
      <c r="F61" s="210">
        <f>F22+F51+F52+F54+F57+F58</f>
        <v>0</v>
      </c>
      <c r="G61" s="210">
        <f>G22+G51+G52+G54+G57+G58</f>
        <v>1209204.3614703747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538023.302533624</v>
      </c>
      <c r="F69" s="216">
        <f>F45+F62+F65+F66</f>
        <v>0</v>
      </c>
      <c r="G69" s="217">
        <f>G45+G62+G65+G66</f>
        <v>538023.302533624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1747227.6640039987</v>
      </c>
      <c r="F70" s="181">
        <f>F61+F69-F46</f>
        <v>0</v>
      </c>
      <c r="G70" s="181">
        <f>G61+G69-G46</f>
        <v>1747227.6640039987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0.62006567001410606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4639865</v>
      </c>
      <c r="F74" s="220"/>
      <c r="G74" s="221">
        <f>E74+F74</f>
        <v>4639865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29.597606676612202</v>
      </c>
      <c r="F75" s="273">
        <f>+E75</f>
        <v>29.597606676612202</v>
      </c>
      <c r="G75" s="274">
        <f>E75</f>
        <v>29.597606676612202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1747227.6640039987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26762.851387373266</v>
      </c>
      <c r="F107" s="211">
        <v>0</v>
      </c>
      <c r="G107" s="212">
        <f>E107+F107</f>
        <v>26762.851387373266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82359.385491504392</v>
      </c>
      <c r="F119" s="245">
        <f>F17+F40</f>
        <v>0</v>
      </c>
      <c r="G119" s="246">
        <f>E119+F119</f>
        <v>82359.385491504392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9B54-DBBE-4CF9-929A-96ECF122140B}">
  <sheetPr>
    <tabColor rgb="FFFF0000"/>
    <pageSetUpPr fitToPage="1"/>
  </sheetPr>
  <dimension ref="A1:N120"/>
  <sheetViews>
    <sheetView zoomScaleNormal="100" workbookViewId="0">
      <pane xSplit="4" ySplit="5" topLeftCell="E42" activePane="bottomRight" state="frozen"/>
      <selection activeCell="E10" sqref="E10"/>
      <selection pane="topRight" activeCell="E10" sqref="E10"/>
      <selection pane="bottomLeft" activeCell="E10" sqref="E10"/>
      <selection pane="bottomRight" activeCell="B51" sqref="B51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60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TAVARNELLE VP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TAVARNELLE VP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113717.5630877283</v>
      </c>
      <c r="F6" s="27"/>
      <c r="G6" s="178">
        <f>E6+F6</f>
        <v>113717.5630877283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176259.33273010893</v>
      </c>
      <c r="F7" s="27"/>
      <c r="G7" s="178">
        <f t="shared" ref="G7:G17" si="0">E7+F7</f>
        <v>176259.33273010893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261912.41828536786</v>
      </c>
      <c r="F8" s="27"/>
      <c r="G8" s="178">
        <f t="shared" si="0"/>
        <v>261912.41828536786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418289.67692025698</v>
      </c>
      <c r="F9" s="27"/>
      <c r="G9" s="178">
        <f t="shared" si="0"/>
        <v>418289.67692025698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193247.14151545847</v>
      </c>
      <c r="F10" s="27"/>
      <c r="G10" s="178">
        <f t="shared" si="0"/>
        <v>193247.14151545847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21707.884449301047</v>
      </c>
      <c r="F11" s="27"/>
      <c r="G11" s="178">
        <f t="shared" si="0"/>
        <v>21707.884449301047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166140.55819732367</v>
      </c>
      <c r="F14" s="27"/>
      <c r="G14" s="178">
        <f t="shared" si="0"/>
        <v>166140.55819732367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-168272.62102308939</v>
      </c>
      <c r="F17" s="27"/>
      <c r="G17" s="178">
        <f t="shared" si="0"/>
        <v>-168272.62102308939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/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1163426.1325389205</v>
      </c>
      <c r="F22" s="181">
        <f>F6+F7+F8+F9+F10-F13-F16+F20+F21</f>
        <v>0</v>
      </c>
      <c r="G22" s="181">
        <f>E22+F22</f>
        <v>1163426.1325389205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110701.50767009957</v>
      </c>
      <c r="F24" s="27"/>
      <c r="G24" s="182">
        <f t="shared" ref="G24:G40" si="4">E24+F24</f>
        <v>110701.50767009957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65538.646644290799</v>
      </c>
      <c r="F25" s="184"/>
      <c r="G25" s="185">
        <f t="shared" si="4"/>
        <v>65538.646644290799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109768.5973068785</v>
      </c>
      <c r="F26" s="187"/>
      <c r="G26" s="188">
        <f t="shared" si="4"/>
        <v>109768.5973068785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/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36539.397602968253</v>
      </c>
      <c r="F28" s="187"/>
      <c r="G28" s="188">
        <f t="shared" si="4"/>
        <v>36539.397602968253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211846.64155413758</v>
      </c>
      <c r="F29" s="190">
        <f>SUM(F25:F28)</f>
        <v>0</v>
      </c>
      <c r="G29" s="191">
        <f t="shared" si="4"/>
        <v>211846.64155413758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76898.08376554081</v>
      </c>
      <c r="F30" s="187"/>
      <c r="G30" s="188">
        <f t="shared" si="4"/>
        <v>76898.08376554081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/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/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/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/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57137.773332685465</v>
      </c>
      <c r="F36" s="187"/>
      <c r="G36" s="188">
        <f t="shared" si="4"/>
        <v>57137.773332685465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2319.479296152786</v>
      </c>
      <c r="F37" s="187"/>
      <c r="G37" s="188">
        <f t="shared" si="4"/>
        <v>2319.479296152786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136355.33639437906</v>
      </c>
      <c r="F38" s="190">
        <f>F37+F36+F31+F30</f>
        <v>0</v>
      </c>
      <c r="G38" s="191">
        <f t="shared" si="4"/>
        <v>136355.33639437906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/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-50674.753879346186</v>
      </c>
      <c r="F40" s="27"/>
      <c r="G40" s="185">
        <f t="shared" si="4"/>
        <v>-50674.753879346186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/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458903.48561861622</v>
      </c>
      <c r="F45" s="200">
        <f>F24+F29+F38+F39+F43+F44</f>
        <v>0</v>
      </c>
      <c r="G45" s="200">
        <f>E45+F45</f>
        <v>458903.48561861622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/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1622329.6181575367</v>
      </c>
      <c r="F47" s="200">
        <f>F22+F45-F46</f>
        <v>0</v>
      </c>
      <c r="G47" s="200">
        <f t="shared" si="8"/>
        <v>1622329.6181575367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/>
      <c r="F48" s="202"/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1163426.1325389205</v>
      </c>
      <c r="F61" s="210">
        <f>F22+F51+F52+F54+F57+F58</f>
        <v>0</v>
      </c>
      <c r="G61" s="210">
        <f>G22+G51+G52+G54+G57+G58</f>
        <v>1163426.1325389205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458903.48561861622</v>
      </c>
      <c r="F69" s="216">
        <f>F45+F62+F65+F66</f>
        <v>0</v>
      </c>
      <c r="G69" s="217">
        <f>G45+G62+G65+G66</f>
        <v>458903.48561861622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1622329.6181575367</v>
      </c>
      <c r="F70" s="181">
        <f>F61+F69-F46</f>
        <v>0</v>
      </c>
      <c r="G70" s="181">
        <f>G61+G69-G46</f>
        <v>1622329.6181575367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321">
        <f>'BARBERINO TAVARNELLE'!G73</f>
        <v>0.67671453653054814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322">
        <f>'BARBERINO TAVARNELLE'!E74*(100%-38.1%)</f>
        <v>5539119.6430000011</v>
      </c>
      <c r="F74" s="220"/>
      <c r="G74" s="221">
        <f>E74+F74</f>
        <v>5539119.6430000011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323">
        <f>1613706.84868705*100/E74</f>
        <v>29.132911955176009</v>
      </c>
      <c r="F75" s="273">
        <f>+E75</f>
        <v>29.132911955176009</v>
      </c>
      <c r="G75" s="274">
        <f>E75</f>
        <v>29.132911955176009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 t="e">
        <v>#N/A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 t="e">
        <v>#N/A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1622329.6181575367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324">
        <f>'BARBERINO TAVARNELLE'!E107*38.1%</f>
        <v>13217.582114564384</v>
      </c>
      <c r="F107" s="211"/>
      <c r="G107" s="212">
        <f>E107+F107</f>
        <v>13217.582114564384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-218947.37490243558</v>
      </c>
      <c r="F119" s="245">
        <f>F17+F40</f>
        <v>0</v>
      </c>
      <c r="G119" s="246">
        <f>E119+F119</f>
        <v>-218947.37490243558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45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43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QUARRATA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QUARRATA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476720.83114568773</v>
      </c>
      <c r="F6" s="27">
        <v>0</v>
      </c>
      <c r="G6" s="178">
        <f>E6+F6</f>
        <v>476720.83114568773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807116.54506127629</v>
      </c>
      <c r="F7" s="27">
        <v>0</v>
      </c>
      <c r="G7" s="178">
        <f t="shared" ref="G7:G17" si="0">E7+F7</f>
        <v>807116.54506127629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600106.29034355993</v>
      </c>
      <c r="F8" s="27">
        <v>0</v>
      </c>
      <c r="G8" s="178">
        <f t="shared" si="0"/>
        <v>600106.29034355993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1771238.1822432256</v>
      </c>
      <c r="F9" s="27">
        <v>0</v>
      </c>
      <c r="G9" s="178">
        <f t="shared" si="0"/>
        <v>1771238.1822432256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75737.405463719973</v>
      </c>
      <c r="F11" s="27">
        <v>0</v>
      </c>
      <c r="G11" s="178">
        <f t="shared" si="0"/>
        <v>75737.405463719973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435145.29938879987</v>
      </c>
      <c r="F14" s="27">
        <v>0</v>
      </c>
      <c r="G14" s="178">
        <f t="shared" si="0"/>
        <v>435145.29938879987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-442727.76796697313</v>
      </c>
      <c r="F17" s="27">
        <v>0</v>
      </c>
      <c r="G17" s="178">
        <f t="shared" si="0"/>
        <v>-442727.76796697313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3655181.8487937497</v>
      </c>
      <c r="F22" s="181">
        <f>F6+F7+F8+F9+F10-F13-F16+F20+F21</f>
        <v>0</v>
      </c>
      <c r="G22" s="181">
        <f>E22+F22</f>
        <v>3655181.8487937497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199614.49979166058</v>
      </c>
      <c r="F24" s="27">
        <v>0</v>
      </c>
      <c r="G24" s="182">
        <f t="shared" ref="G24:G40" si="4">E24+F24</f>
        <v>199614.49979166058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186835.73016107996</v>
      </c>
      <c r="F25" s="184">
        <v>0</v>
      </c>
      <c r="G25" s="185">
        <f t="shared" si="4"/>
        <v>186835.73016107996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382969.67570861988</v>
      </c>
      <c r="F26" s="187">
        <v>0</v>
      </c>
      <c r="G26" s="188">
        <f t="shared" si="4"/>
        <v>382969.67570861988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129161.91143855997</v>
      </c>
      <c r="F28" s="187">
        <v>0</v>
      </c>
      <c r="G28" s="188">
        <f t="shared" si="4"/>
        <v>129161.91143855997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698967.31730825978</v>
      </c>
      <c r="F29" s="190">
        <f>SUM(F25:F28)</f>
        <v>0</v>
      </c>
      <c r="G29" s="191">
        <f t="shared" si="4"/>
        <v>698967.31730825978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163159.43295102008</v>
      </c>
      <c r="F30" s="187">
        <v>0</v>
      </c>
      <c r="G30" s="188">
        <f t="shared" si="4"/>
        <v>163159.43295102008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174884.84200295233</v>
      </c>
      <c r="F36" s="187">
        <v>0</v>
      </c>
      <c r="G36" s="188">
        <f t="shared" si="4"/>
        <v>174884.84200295233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11885.581687407215</v>
      </c>
      <c r="F37" s="187">
        <v>0</v>
      </c>
      <c r="G37" s="188">
        <f t="shared" si="4"/>
        <v>11885.581687407215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349929.85664137965</v>
      </c>
      <c r="F38" s="190">
        <f>F37+F36+F31+F30</f>
        <v>0</v>
      </c>
      <c r="G38" s="191">
        <f t="shared" si="4"/>
        <v>349929.85664137965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95299.259356064489</v>
      </c>
      <c r="F40" s="27">
        <v>0</v>
      </c>
      <c r="G40" s="185">
        <f t="shared" si="4"/>
        <v>95299.259356064489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1248511.6737413001</v>
      </c>
      <c r="F45" s="200">
        <f>F24+F29+F38+F39+F43+F44</f>
        <v>0</v>
      </c>
      <c r="G45" s="200">
        <f>E45+F45</f>
        <v>1248511.6737413001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4903693.5225350503</v>
      </c>
      <c r="F47" s="200">
        <f>F22+F45-F46</f>
        <v>0</v>
      </c>
      <c r="G47" s="200">
        <f t="shared" si="8"/>
        <v>4903693.5225350503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3655181.8487937497</v>
      </c>
      <c r="F61" s="210">
        <f>F22+F51+F52+F54+F57+F58</f>
        <v>0</v>
      </c>
      <c r="G61" s="210">
        <f>G22+G51+G52+G54+G57+G58</f>
        <v>3655181.8487937497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1248511.6737413001</v>
      </c>
      <c r="F69" s="216">
        <f>F45+F62+F65+F66</f>
        <v>0</v>
      </c>
      <c r="G69" s="217">
        <f>G45+G62+G65+G66</f>
        <v>1248511.6737413001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4903693.5225350503</v>
      </c>
      <c r="F70" s="181">
        <f>F61+F69-F46</f>
        <v>0</v>
      </c>
      <c r="G70" s="181">
        <f>G61+G69-G46</f>
        <v>4903693.5225350503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0.63664306444600527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14421616.150000002</v>
      </c>
      <c r="F74" s="220"/>
      <c r="G74" s="221">
        <f>E74+F74</f>
        <v>14421616.150000002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32.907738467332337</v>
      </c>
      <c r="F75" s="273">
        <f>+E75</f>
        <v>32.907738467332337</v>
      </c>
      <c r="G75" s="274">
        <f>E75</f>
        <v>32.907738467332337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4903693.5225350503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60.00130339108911</v>
      </c>
      <c r="F107" s="211">
        <v>0</v>
      </c>
      <c r="G107" s="212">
        <f>E107+F107</f>
        <v>60.00130339108911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-347428.50861090864</v>
      </c>
      <c r="F119" s="245">
        <f>F17+F40</f>
        <v>0</v>
      </c>
      <c r="G119" s="246">
        <f>E119+F119</f>
        <v>-347428.50861090864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44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42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PRATO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PRATO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2453697.7531550899</v>
      </c>
      <c r="F6" s="27">
        <v>0</v>
      </c>
      <c r="G6" s="178">
        <f>E6+F6</f>
        <v>2453697.7531550899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5344558.9802275738</v>
      </c>
      <c r="F7" s="27">
        <v>0</v>
      </c>
      <c r="G7" s="178">
        <f t="shared" ref="G7:G17" si="0">E7+F7</f>
        <v>5344558.9802275738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5755045.6808044184</v>
      </c>
      <c r="F8" s="27">
        <v>0</v>
      </c>
      <c r="G8" s="178">
        <f t="shared" si="0"/>
        <v>5755045.6808044184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11296595.823068829</v>
      </c>
      <c r="F9" s="27">
        <v>0</v>
      </c>
      <c r="G9" s="178">
        <f t="shared" si="0"/>
        <v>11296595.823068829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552119.26887116989</v>
      </c>
      <c r="F11" s="27">
        <v>0</v>
      </c>
      <c r="G11" s="178">
        <f t="shared" si="0"/>
        <v>552119.26887116989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4035368.127060269</v>
      </c>
      <c r="F14" s="27">
        <v>0</v>
      </c>
      <c r="G14" s="178">
        <f t="shared" si="0"/>
        <v>4035368.127060269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-28544.855132479221</v>
      </c>
      <c r="F17" s="27">
        <v>0</v>
      </c>
      <c r="G17" s="178">
        <f t="shared" si="0"/>
        <v>-28544.855132479221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24849898.237255909</v>
      </c>
      <c r="F22" s="181">
        <f>F6+F7+F8+F9+F10-F13-F16+F20+F21</f>
        <v>0</v>
      </c>
      <c r="G22" s="181">
        <f>E22+F22</f>
        <v>24849898.237255909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5420611.9383128919</v>
      </c>
      <c r="F24" s="27">
        <v>0</v>
      </c>
      <c r="G24" s="182">
        <f t="shared" ref="G24:G40" si="4">E24+F24</f>
        <v>5420611.9383128919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1220401.5423299698</v>
      </c>
      <c r="F25" s="184">
        <v>0</v>
      </c>
      <c r="G25" s="185">
        <f t="shared" si="4"/>
        <v>1220401.5423299698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2757917.6929203891</v>
      </c>
      <c r="F26" s="187">
        <v>0</v>
      </c>
      <c r="G26" s="188">
        <f t="shared" si="4"/>
        <v>2757917.6929203891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300209.96639633994</v>
      </c>
      <c r="F28" s="187">
        <v>0</v>
      </c>
      <c r="G28" s="188">
        <f t="shared" si="4"/>
        <v>300209.96639633994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4278529.2016466986</v>
      </c>
      <c r="F29" s="190">
        <f>SUM(F25:F28)</f>
        <v>0</v>
      </c>
      <c r="G29" s="191">
        <f t="shared" si="4"/>
        <v>4278529.2016466986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1314679.6931151755</v>
      </c>
      <c r="F30" s="187">
        <v>0</v>
      </c>
      <c r="G30" s="188">
        <f t="shared" si="4"/>
        <v>1314679.6931151755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1141291.5152579341</v>
      </c>
      <c r="F36" s="187">
        <v>0</v>
      </c>
      <c r="G36" s="188">
        <f t="shared" si="4"/>
        <v>1141291.5152579341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65027.936246992031</v>
      </c>
      <c r="F37" s="187">
        <v>0</v>
      </c>
      <c r="G37" s="188">
        <f t="shared" si="4"/>
        <v>65027.936246992031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2520999.1446201019</v>
      </c>
      <c r="F38" s="190">
        <f>F37+F36+F31+F30</f>
        <v>0</v>
      </c>
      <c r="G38" s="191">
        <f t="shared" si="4"/>
        <v>2520999.1446201019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1433042.4843187518</v>
      </c>
      <c r="F40" s="27">
        <v>0</v>
      </c>
      <c r="G40" s="185">
        <f t="shared" si="4"/>
        <v>1433042.4843187518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12220140.284579692</v>
      </c>
      <c r="F45" s="200">
        <f>F24+F29+F38+F39+F43+F44</f>
        <v>0</v>
      </c>
      <c r="G45" s="200">
        <f>E45+F45</f>
        <v>12220140.284579692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37070038.521835603</v>
      </c>
      <c r="F47" s="200">
        <f>F22+F45-F46</f>
        <v>0</v>
      </c>
      <c r="G47" s="200">
        <f t="shared" si="8"/>
        <v>37070038.521835603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24849898.237255909</v>
      </c>
      <c r="F61" s="210">
        <f>F22+F51+F52+F54+F57+F58</f>
        <v>0</v>
      </c>
      <c r="G61" s="210">
        <f>G22+G51+G52+G54+G57+G58</f>
        <v>24849898.237255909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12220140.284579692</v>
      </c>
      <c r="F69" s="216">
        <f>F45+F62+F65+F66</f>
        <v>0</v>
      </c>
      <c r="G69" s="217">
        <f>G45+G62+G65+G66</f>
        <v>12220140.284579692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37070038.521835603</v>
      </c>
      <c r="F70" s="181">
        <f>F61+F69-F46</f>
        <v>0</v>
      </c>
      <c r="G70" s="181">
        <f>G61+G69-G46</f>
        <v>37070038.521835603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0.73424933368367284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122361698.46999998</v>
      </c>
      <c r="F74" s="220"/>
      <c r="G74" s="221">
        <f>E74+F74</f>
        <v>122361698.46999998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24.309199171668777</v>
      </c>
      <c r="F75" s="273">
        <f>+E75</f>
        <v>24.309199171668777</v>
      </c>
      <c r="G75" s="274">
        <f>E75</f>
        <v>24.309199171668777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37070038.521835603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211634.23935289661</v>
      </c>
      <c r="F107" s="211">
        <v>0</v>
      </c>
      <c r="G107" s="212">
        <f>E107+F107</f>
        <v>211634.23935289661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1404497.6291862726</v>
      </c>
      <c r="F119" s="245">
        <f>F17+F40</f>
        <v>0</v>
      </c>
      <c r="G119" s="246">
        <f>E119+F119</f>
        <v>1404497.6291862726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43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41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PONTE BUGGIANESE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PONTE BUGGIANESE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151110.477773363</v>
      </c>
      <c r="F6" s="27">
        <v>0</v>
      </c>
      <c r="G6" s="178">
        <f>E6+F6</f>
        <v>151110.477773363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92672.0182804785</v>
      </c>
      <c r="F7" s="27">
        <v>0</v>
      </c>
      <c r="G7" s="178">
        <f t="shared" ref="G7:G17" si="0">E7+F7</f>
        <v>92672.0182804785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216497.99521349996</v>
      </c>
      <c r="F8" s="27">
        <v>0</v>
      </c>
      <c r="G8" s="178">
        <f t="shared" si="0"/>
        <v>216497.99521349996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646223.53808451258</v>
      </c>
      <c r="F9" s="27">
        <v>0</v>
      </c>
      <c r="G9" s="178">
        <f t="shared" si="0"/>
        <v>646223.53808451258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25127.332440209993</v>
      </c>
      <c r="F11" s="27">
        <v>0</v>
      </c>
      <c r="G11" s="178">
        <f t="shared" si="0"/>
        <v>25127.332440209993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146241.10495994997</v>
      </c>
      <c r="F14" s="27">
        <v>0</v>
      </c>
      <c r="G14" s="178">
        <f t="shared" si="0"/>
        <v>146241.10495994997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260825.9897073108</v>
      </c>
      <c r="F17" s="27">
        <v>0</v>
      </c>
      <c r="G17" s="178">
        <f t="shared" si="0"/>
        <v>260825.9897073108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1106504.029351854</v>
      </c>
      <c r="F22" s="181">
        <f>F6+F7+F8+F9+F10-F13-F16+F20+F21</f>
        <v>0</v>
      </c>
      <c r="G22" s="181">
        <f>E22+F22</f>
        <v>1106504.029351854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70122.70035944863</v>
      </c>
      <c r="F24" s="27">
        <v>0</v>
      </c>
      <c r="G24" s="182">
        <f t="shared" ref="G24:G40" si="4">E24+F24</f>
        <v>70122.70035944863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-2795.8625494799999</v>
      </c>
      <c r="F25" s="184">
        <v>0</v>
      </c>
      <c r="G25" s="185">
        <f t="shared" si="4"/>
        <v>-2795.8625494799999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130237.12252550996</v>
      </c>
      <c r="F26" s="187">
        <v>0</v>
      </c>
      <c r="G26" s="188">
        <f t="shared" si="4"/>
        <v>130237.12252550996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15182.452144859997</v>
      </c>
      <c r="F28" s="187">
        <v>0</v>
      </c>
      <c r="G28" s="188">
        <f t="shared" si="4"/>
        <v>15182.452144859997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142623.71212088995</v>
      </c>
      <c r="F29" s="190">
        <f>SUM(F25:F28)</f>
        <v>0</v>
      </c>
      <c r="G29" s="191">
        <f t="shared" si="4"/>
        <v>142623.71212088995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48019.464743841352</v>
      </c>
      <c r="F30" s="187">
        <v>0</v>
      </c>
      <c r="G30" s="188">
        <f t="shared" si="4"/>
        <v>48019.464743841352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56831.650860216549</v>
      </c>
      <c r="F36" s="187">
        <v>0</v>
      </c>
      <c r="G36" s="188">
        <f t="shared" si="4"/>
        <v>56831.650860216549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4022.4158799719944</v>
      </c>
      <c r="F37" s="187">
        <v>0</v>
      </c>
      <c r="G37" s="188">
        <f t="shared" si="4"/>
        <v>4022.4158799719944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108873.5314840299</v>
      </c>
      <c r="F38" s="190">
        <f>F37+F36+F31+F30</f>
        <v>0</v>
      </c>
      <c r="G38" s="191">
        <f t="shared" si="4"/>
        <v>108873.5314840299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-201250.35895894276</v>
      </c>
      <c r="F40" s="27">
        <v>0</v>
      </c>
      <c r="G40" s="185">
        <f t="shared" si="4"/>
        <v>-201250.35895894276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321619.94396436849</v>
      </c>
      <c r="F45" s="200">
        <f>F24+F29+F38+F39+F43+F44</f>
        <v>0</v>
      </c>
      <c r="G45" s="200">
        <f>E45+F45</f>
        <v>321619.94396436849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1428123.9733162224</v>
      </c>
      <c r="F47" s="200">
        <f>F22+F45-F46</f>
        <v>0</v>
      </c>
      <c r="G47" s="200">
        <f t="shared" si="8"/>
        <v>1428123.9733162224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1106504.029351854</v>
      </c>
      <c r="F61" s="210">
        <f>F22+F51+F52+F54+F57+F58</f>
        <v>0</v>
      </c>
      <c r="G61" s="210">
        <f>G22+G51+G52+G54+G57+G58</f>
        <v>1106504.029351854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321619.94396436849</v>
      </c>
      <c r="F69" s="216">
        <f>F45+F62+F65+F66</f>
        <v>0</v>
      </c>
      <c r="G69" s="217">
        <f>G45+G62+G65+G66</f>
        <v>321619.94396436849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1428123.9733162224</v>
      </c>
      <c r="F70" s="181">
        <f>F61+F69-F46</f>
        <v>0</v>
      </c>
      <c r="G70" s="181">
        <f>G61+G69-G46</f>
        <v>1428123.9733162224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0.84157212317666119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3761231.9999999981</v>
      </c>
      <c r="F74" s="220"/>
      <c r="G74" s="221">
        <f>E74+F74</f>
        <v>3761231.9999999981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38.60802017676334</v>
      </c>
      <c r="F75" s="273">
        <f>+E75</f>
        <v>38.60802017676334</v>
      </c>
      <c r="G75" s="274">
        <f>E75</f>
        <v>38.60802017676334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1428123.9733162224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59575.630748368043</v>
      </c>
      <c r="F119" s="245">
        <f>F17+F40</f>
        <v>0</v>
      </c>
      <c r="G119" s="246">
        <f>E119+F119</f>
        <v>59575.630748368043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42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40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POGGIO A CAIANO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POGGIO A CAIANO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142563.14626291269</v>
      </c>
      <c r="F6" s="27">
        <v>0</v>
      </c>
      <c r="G6" s="178">
        <f>E6+F6</f>
        <v>142563.14626291269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188877.29619244463</v>
      </c>
      <c r="F7" s="27">
        <v>0</v>
      </c>
      <c r="G7" s="178">
        <f t="shared" ref="G7:G17" si="0">E7+F7</f>
        <v>188877.29619244463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299380.19833721989</v>
      </c>
      <c r="F8" s="27">
        <v>0</v>
      </c>
      <c r="G8" s="178">
        <f t="shared" si="0"/>
        <v>299380.19833721989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641016.96113519103</v>
      </c>
      <c r="F9" s="27">
        <v>0</v>
      </c>
      <c r="G9" s="178">
        <f t="shared" si="0"/>
        <v>641016.96113519103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28779.528337559994</v>
      </c>
      <c r="F11" s="27">
        <v>0</v>
      </c>
      <c r="G11" s="178">
        <f t="shared" si="0"/>
        <v>28779.528337559994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156889.18109864995</v>
      </c>
      <c r="F14" s="27">
        <v>0</v>
      </c>
      <c r="G14" s="178">
        <f t="shared" si="0"/>
        <v>156889.18109864995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-48588.065073864767</v>
      </c>
      <c r="F17" s="27">
        <v>0</v>
      </c>
      <c r="G17" s="178">
        <f t="shared" si="0"/>
        <v>-48588.065073864767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1271837.6019277682</v>
      </c>
      <c r="F22" s="181">
        <f>F6+F7+F8+F9+F10-F13-F16+F20+F21</f>
        <v>0</v>
      </c>
      <c r="G22" s="181">
        <f>E22+F22</f>
        <v>1271837.6019277682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164658.98803068092</v>
      </c>
      <c r="F24" s="27">
        <v>0</v>
      </c>
      <c r="G24" s="182">
        <f t="shared" ref="G24:G40" si="4">E24+F24</f>
        <v>164658.98803068092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62541.65235317999</v>
      </c>
      <c r="F25" s="184">
        <v>0</v>
      </c>
      <c r="G25" s="185">
        <f t="shared" si="4"/>
        <v>62541.65235317999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145523.59928105999</v>
      </c>
      <c r="F26" s="187">
        <v>0</v>
      </c>
      <c r="G26" s="188">
        <f t="shared" si="4"/>
        <v>145523.59928105999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27879.597555809989</v>
      </c>
      <c r="F28" s="187">
        <v>0</v>
      </c>
      <c r="G28" s="188">
        <f t="shared" si="4"/>
        <v>27879.597555809989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235944.84919004998</v>
      </c>
      <c r="F29" s="190">
        <f>SUM(F25:F28)</f>
        <v>0</v>
      </c>
      <c r="G29" s="191">
        <f t="shared" si="4"/>
        <v>235944.84919004998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61065.209665303242</v>
      </c>
      <c r="F30" s="187">
        <v>0</v>
      </c>
      <c r="G30" s="188">
        <f t="shared" si="4"/>
        <v>61065.209665303242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60307.875329546172</v>
      </c>
      <c r="F36" s="187">
        <v>0</v>
      </c>
      <c r="G36" s="188">
        <f t="shared" si="4"/>
        <v>60307.875329546172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3943.2553557186698</v>
      </c>
      <c r="F37" s="187">
        <v>0</v>
      </c>
      <c r="G37" s="188">
        <f t="shared" si="4"/>
        <v>3943.2553557186698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125316.34035056809</v>
      </c>
      <c r="F38" s="190">
        <f>F37+F36+F31+F30</f>
        <v>0</v>
      </c>
      <c r="G38" s="191">
        <f t="shared" si="4"/>
        <v>125316.34035056809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21426.960956888506</v>
      </c>
      <c r="F40" s="27">
        <v>0</v>
      </c>
      <c r="G40" s="185">
        <f t="shared" si="4"/>
        <v>21426.960956888506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525920.17757129902</v>
      </c>
      <c r="F45" s="200">
        <f>F24+F29+F38+F39+F43+F44</f>
        <v>0</v>
      </c>
      <c r="G45" s="200">
        <f>E45+F45</f>
        <v>525920.17757129902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1797757.7794990672</v>
      </c>
      <c r="F47" s="200">
        <f>F22+F45-F46</f>
        <v>0</v>
      </c>
      <c r="G47" s="200">
        <f t="shared" si="8"/>
        <v>1797757.7794990672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1271837.6019277682</v>
      </c>
      <c r="F61" s="210">
        <f>F22+F51+F52+F54+F57+F58</f>
        <v>0</v>
      </c>
      <c r="G61" s="210">
        <f>G22+G51+G52+G54+G57+G58</f>
        <v>1271837.6019277682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525920.17757129902</v>
      </c>
      <c r="F69" s="216">
        <f>F45+F62+F65+F66</f>
        <v>0</v>
      </c>
      <c r="G69" s="217">
        <f>G45+G62+G65+G66</f>
        <v>525920.17757129902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1797757.7794990672</v>
      </c>
      <c r="F70" s="181">
        <f>F61+F69-F46</f>
        <v>0</v>
      </c>
      <c r="G70" s="181">
        <f>G61+G69-G46</f>
        <v>1797757.7794990672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0.78841166526119688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5355504.5999999996</v>
      </c>
      <c r="F74" s="220"/>
      <c r="G74" s="221">
        <f>E74+F74</f>
        <v>5355504.5999999996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28.321231137839685</v>
      </c>
      <c r="F75" s="273">
        <f>+E75</f>
        <v>28.321231137839685</v>
      </c>
      <c r="G75" s="274">
        <f>E75</f>
        <v>28.321231137839685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1797757.7794990672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16936.455928135314</v>
      </c>
      <c r="F107" s="211">
        <v>0</v>
      </c>
      <c r="G107" s="212">
        <f>E107+F107</f>
        <v>16936.455928135314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-27161.104116976261</v>
      </c>
      <c r="F119" s="245">
        <f>F17+F40</f>
        <v>0</v>
      </c>
      <c r="G119" s="246">
        <f>E119+F119</f>
        <v>-27161.104116976261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41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39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PISTOIA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PISTOIA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2169565.2816337338</v>
      </c>
      <c r="F6" s="27">
        <v>0</v>
      </c>
      <c r="G6" s="178">
        <f>E6+F6</f>
        <v>2169565.2816337338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5936127.5249229092</v>
      </c>
      <c r="F7" s="27">
        <v>0</v>
      </c>
      <c r="G7" s="178">
        <f t="shared" ref="G7:G17" si="0">E7+F7</f>
        <v>5936127.5249229092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1785175.2396277797</v>
      </c>
      <c r="F8" s="27">
        <v>0</v>
      </c>
      <c r="G8" s="178">
        <f t="shared" si="0"/>
        <v>1785175.2396277797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4059773.3274311982</v>
      </c>
      <c r="F9" s="27">
        <v>0</v>
      </c>
      <c r="G9" s="178">
        <f t="shared" si="0"/>
        <v>4059773.3274311982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1396104.1830789</v>
      </c>
      <c r="F10" s="27">
        <v>0</v>
      </c>
      <c r="G10" s="178">
        <f t="shared" si="0"/>
        <v>1396104.1830789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256376.14698695994</v>
      </c>
      <c r="F11" s="27">
        <v>0</v>
      </c>
      <c r="G11" s="178">
        <f t="shared" si="0"/>
        <v>256376.14698695994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811828.79793014983</v>
      </c>
      <c r="F14" s="27">
        <v>0</v>
      </c>
      <c r="G14" s="178">
        <f t="shared" si="0"/>
        <v>811828.79793014983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2715760.7629919173</v>
      </c>
      <c r="F17" s="27">
        <v>0</v>
      </c>
      <c r="G17" s="178">
        <f t="shared" si="0"/>
        <v>2715760.7629919173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15346745.556694521</v>
      </c>
      <c r="F22" s="181">
        <f>F6+F7+F8+F9+F10-F13-F16+F20+F21</f>
        <v>0</v>
      </c>
      <c r="G22" s="181">
        <f>E22+F22</f>
        <v>15346745.556694521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1911846.9072443731</v>
      </c>
      <c r="F24" s="27">
        <v>0</v>
      </c>
      <c r="G24" s="182">
        <f t="shared" ref="G24:G40" si="4">E24+F24</f>
        <v>1911846.9072443731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581444.24077739974</v>
      </c>
      <c r="F25" s="184">
        <v>0</v>
      </c>
      <c r="G25" s="185">
        <f t="shared" si="4"/>
        <v>581444.24077739974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1254956.41504233</v>
      </c>
      <c r="F26" s="187">
        <v>0</v>
      </c>
      <c r="G26" s="188">
        <f t="shared" si="4"/>
        <v>1254956.41504233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617803.89342671994</v>
      </c>
      <c r="F28" s="187">
        <v>0</v>
      </c>
      <c r="G28" s="188">
        <f t="shared" si="4"/>
        <v>617803.89342671994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2454204.54924645</v>
      </c>
      <c r="F29" s="190">
        <f>SUM(F25:F28)</f>
        <v>0</v>
      </c>
      <c r="G29" s="191">
        <f t="shared" si="4"/>
        <v>2454204.54924645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731474.67578618927</v>
      </c>
      <c r="F30" s="187">
        <v>0</v>
      </c>
      <c r="G30" s="188">
        <f t="shared" si="4"/>
        <v>731474.67578618927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657563.76135752874</v>
      </c>
      <c r="F36" s="187">
        <v>0</v>
      </c>
      <c r="G36" s="188">
        <f t="shared" si="4"/>
        <v>657563.76135752874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19338.40617629197</v>
      </c>
      <c r="F37" s="187">
        <v>0</v>
      </c>
      <c r="G37" s="188">
        <f t="shared" si="4"/>
        <v>19338.40617629197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1408376.84332001</v>
      </c>
      <c r="F38" s="190">
        <f>F37+F36+F31+F30</f>
        <v>0</v>
      </c>
      <c r="G38" s="191">
        <f t="shared" si="4"/>
        <v>1408376.84332001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-1812697.9003727995</v>
      </c>
      <c r="F40" s="27">
        <v>0</v>
      </c>
      <c r="G40" s="185">
        <f t="shared" si="4"/>
        <v>-1812697.9003727995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5774428.2998108333</v>
      </c>
      <c r="F45" s="200">
        <f>F24+F29+F38+F39+F43+F44</f>
        <v>0</v>
      </c>
      <c r="G45" s="200">
        <f>E45+F45</f>
        <v>5774428.2998108333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21121173.856505353</v>
      </c>
      <c r="F47" s="200">
        <f>F22+F45-F46</f>
        <v>0</v>
      </c>
      <c r="G47" s="200">
        <f t="shared" si="8"/>
        <v>21121173.856505353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15346745.556694521</v>
      </c>
      <c r="F61" s="210">
        <f>F22+F51+F52+F54+F57+F58</f>
        <v>0</v>
      </c>
      <c r="G61" s="210">
        <f>G22+G51+G52+G54+G57+G58</f>
        <v>15346745.556694521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5774428.2998108333</v>
      </c>
      <c r="F69" s="216">
        <f>F45+F62+F65+F66</f>
        <v>0</v>
      </c>
      <c r="G69" s="217">
        <f>G45+G62+G65+G66</f>
        <v>5774428.2998108333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21121173.856505353</v>
      </c>
      <c r="F70" s="181">
        <f>F61+F69-F46</f>
        <v>0</v>
      </c>
      <c r="G70" s="181">
        <f>G61+G69-G46</f>
        <v>21121173.856505353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0.40208622846511066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54742039</v>
      </c>
      <c r="F74" s="220"/>
      <c r="G74" s="221">
        <f>E74+F74</f>
        <v>54742039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26.859667744244756</v>
      </c>
      <c r="F75" s="273">
        <f>+E75</f>
        <v>26.859667744244756</v>
      </c>
      <c r="G75" s="274">
        <f>E75</f>
        <v>26.859667744244756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21121173.856505353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903062.86261911783</v>
      </c>
      <c r="F119" s="245">
        <f>F17+F40</f>
        <v>0</v>
      </c>
      <c r="G119" s="246">
        <f>E119+F119</f>
        <v>903062.86261911783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40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38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PIEVE A NIEVOLE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PIEVE A NIEVOLE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184777.65426445263</v>
      </c>
      <c r="F6" s="27">
        <v>0</v>
      </c>
      <c r="G6" s="178">
        <f>E6+F6</f>
        <v>184777.65426445263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87326.752004886032</v>
      </c>
      <c r="F7" s="27">
        <v>0</v>
      </c>
      <c r="G7" s="178">
        <f t="shared" ref="G7:G17" si="0">E7+F7</f>
        <v>87326.752004886032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241023.55555277996</v>
      </c>
      <c r="F8" s="27">
        <v>0</v>
      </c>
      <c r="G8" s="178">
        <f t="shared" si="0"/>
        <v>241023.55555277996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805470.97580189188</v>
      </c>
      <c r="F9" s="27">
        <v>0</v>
      </c>
      <c r="G9" s="178">
        <f t="shared" si="0"/>
        <v>805470.97580189188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26205.194995979993</v>
      </c>
      <c r="F11" s="27">
        <v>0</v>
      </c>
      <c r="G11" s="178">
        <f t="shared" si="0"/>
        <v>26205.194995979993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140384.34430019997</v>
      </c>
      <c r="F14" s="27">
        <v>0</v>
      </c>
      <c r="G14" s="178">
        <f t="shared" si="0"/>
        <v>140384.34430019997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164092.81737322547</v>
      </c>
      <c r="F17" s="27">
        <v>0</v>
      </c>
      <c r="G17" s="178">
        <f t="shared" si="0"/>
        <v>164092.81737322547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1318598.9376240105</v>
      </c>
      <c r="F22" s="181">
        <f>F6+F7+F8+F9+F10-F13-F16+F20+F21</f>
        <v>0</v>
      </c>
      <c r="G22" s="181">
        <f>E22+F22</f>
        <v>1318598.9376240105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86622.139094936414</v>
      </c>
      <c r="F24" s="27">
        <v>0</v>
      </c>
      <c r="G24" s="182">
        <f t="shared" ref="G24:G40" si="4">E24+F24</f>
        <v>86622.139094936414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10040.859418589998</v>
      </c>
      <c r="F25" s="184">
        <v>0</v>
      </c>
      <c r="G25" s="185">
        <f t="shared" si="4"/>
        <v>10040.859418589998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136430.82212759994</v>
      </c>
      <c r="F26" s="187">
        <v>0</v>
      </c>
      <c r="G26" s="188">
        <f t="shared" si="4"/>
        <v>136430.82212759994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15417.147615869997</v>
      </c>
      <c r="F28" s="187">
        <v>0</v>
      </c>
      <c r="G28" s="188">
        <f t="shared" si="4"/>
        <v>15417.147615869997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161888.82916205993</v>
      </c>
      <c r="F29" s="190">
        <f>SUM(F25:F28)</f>
        <v>0</v>
      </c>
      <c r="G29" s="191">
        <f t="shared" si="4"/>
        <v>161888.82916205993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62678.796710232884</v>
      </c>
      <c r="F30" s="187">
        <v>0</v>
      </c>
      <c r="G30" s="188">
        <f t="shared" si="4"/>
        <v>62678.796710232884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63243.800680202636</v>
      </c>
      <c r="F36" s="187">
        <v>0</v>
      </c>
      <c r="G36" s="188">
        <f t="shared" si="4"/>
        <v>63243.800680202636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4872.2198501310477</v>
      </c>
      <c r="F37" s="187">
        <v>0</v>
      </c>
      <c r="G37" s="188">
        <f t="shared" si="4"/>
        <v>4872.2198501310477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130794.81724056657</v>
      </c>
      <c r="F38" s="190">
        <f>F37+F36+F31+F30</f>
        <v>0</v>
      </c>
      <c r="G38" s="191">
        <f t="shared" si="4"/>
        <v>130794.81724056657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-164092.81737322541</v>
      </c>
      <c r="F40" s="27">
        <v>0</v>
      </c>
      <c r="G40" s="185">
        <f t="shared" si="4"/>
        <v>-164092.81737322541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379305.78549756296</v>
      </c>
      <c r="F45" s="200">
        <f>F24+F29+F38+F39+F43+F44</f>
        <v>0</v>
      </c>
      <c r="G45" s="200">
        <f>E45+F45</f>
        <v>379305.78549756296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1697904.7231215735</v>
      </c>
      <c r="F47" s="200">
        <f>F22+F45-F46</f>
        <v>0</v>
      </c>
      <c r="G47" s="200">
        <f t="shared" si="8"/>
        <v>1697904.7231215735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1318598.9376240105</v>
      </c>
      <c r="F61" s="210">
        <f>F22+F51+F52+F54+F57+F58</f>
        <v>0</v>
      </c>
      <c r="G61" s="210">
        <f>G22+G51+G52+G54+G57+G58</f>
        <v>1318598.9376240105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379305.78549756296</v>
      </c>
      <c r="F69" s="216">
        <f>F45+F62+F65+F66</f>
        <v>0</v>
      </c>
      <c r="G69" s="217">
        <f>G45+G62+G65+G66</f>
        <v>379305.78549756296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1697904.7231215735</v>
      </c>
      <c r="F70" s="181">
        <f>F61+F69-F46</f>
        <v>0</v>
      </c>
      <c r="G70" s="181">
        <f>G61+G69-G46</f>
        <v>1697904.7231215735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0.85265043993148781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3810707.0000000009</v>
      </c>
      <c r="F74" s="220"/>
      <c r="G74" s="221">
        <f>E74+F74</f>
        <v>3810707.0000000009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32.080236361439049</v>
      </c>
      <c r="F75" s="273">
        <f>+E75</f>
        <v>32.080236361439049</v>
      </c>
      <c r="G75" s="274">
        <f>E75</f>
        <v>32.080236361439049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1697904.7231215735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0</v>
      </c>
      <c r="F119" s="245">
        <f>F17+F40</f>
        <v>0</v>
      </c>
      <c r="G119" s="246">
        <f>E119+F119</f>
        <v>0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39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37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PESCIA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PESCIA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778758.65784081898</v>
      </c>
      <c r="F6" s="27">
        <v>0</v>
      </c>
      <c r="G6" s="178">
        <f>E6+F6</f>
        <v>778758.65784081898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859346.81058338785</v>
      </c>
      <c r="F7" s="27">
        <v>0</v>
      </c>
      <c r="G7" s="178">
        <f t="shared" ref="G7:G17" si="0">E7+F7</f>
        <v>859346.81058338785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527810.04612335993</v>
      </c>
      <c r="F8" s="27">
        <v>0</v>
      </c>
      <c r="G8" s="178">
        <f t="shared" si="0"/>
        <v>527810.04612335993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887187.76466346381</v>
      </c>
      <c r="F9" s="27">
        <v>0</v>
      </c>
      <c r="G9" s="178">
        <f t="shared" si="0"/>
        <v>887187.76466346381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20031.101622999879</v>
      </c>
      <c r="F10" s="27">
        <v>0</v>
      </c>
      <c r="G10" s="178">
        <f t="shared" si="0"/>
        <v>20031.101622999879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55821.413547899989</v>
      </c>
      <c r="F11" s="27">
        <v>0</v>
      </c>
      <c r="G11" s="178">
        <f t="shared" si="0"/>
        <v>55821.413547899989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241324.97290901997</v>
      </c>
      <c r="F14" s="27">
        <v>0</v>
      </c>
      <c r="G14" s="178">
        <f t="shared" si="0"/>
        <v>241324.97290901997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-333308.53740181844</v>
      </c>
      <c r="F17" s="27">
        <v>0</v>
      </c>
      <c r="G17" s="178">
        <f t="shared" si="0"/>
        <v>-333308.53740181844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3073134.3808340309</v>
      </c>
      <c r="F22" s="181">
        <f>F6+F7+F8+F9+F10-F13-F16+F20+F21</f>
        <v>0</v>
      </c>
      <c r="G22" s="181">
        <f>E22+F22</f>
        <v>3073134.3808340309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348272.67754793703</v>
      </c>
      <c r="F24" s="27">
        <v>0</v>
      </c>
      <c r="G24" s="182">
        <f t="shared" ref="G24:G40" si="4">E24+F24</f>
        <v>348272.67754793703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21388.478040929993</v>
      </c>
      <c r="F25" s="184">
        <v>0</v>
      </c>
      <c r="G25" s="185">
        <f t="shared" si="4"/>
        <v>21388.478040929993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282266.70776304003</v>
      </c>
      <c r="F26" s="187">
        <v>0</v>
      </c>
      <c r="G26" s="188">
        <f t="shared" si="4"/>
        <v>282266.70776304003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130694.09609255998</v>
      </c>
      <c r="F28" s="187">
        <v>0</v>
      </c>
      <c r="G28" s="188">
        <f t="shared" si="4"/>
        <v>130694.09609255998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434349.28189653001</v>
      </c>
      <c r="F29" s="190">
        <f>SUM(F25:F28)</f>
        <v>0</v>
      </c>
      <c r="G29" s="191">
        <f t="shared" si="4"/>
        <v>434349.28189653001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251104.91155174878</v>
      </c>
      <c r="F30" s="187">
        <v>0</v>
      </c>
      <c r="G30" s="188">
        <f t="shared" si="4"/>
        <v>251104.91155174878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188525.72231309509</v>
      </c>
      <c r="F36" s="187">
        <v>0</v>
      </c>
      <c r="G36" s="188">
        <f t="shared" si="4"/>
        <v>188525.72231309509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6030.0244839255647</v>
      </c>
      <c r="F37" s="187">
        <v>0</v>
      </c>
      <c r="G37" s="188">
        <f t="shared" si="4"/>
        <v>6030.0244839255647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445660.65834876942</v>
      </c>
      <c r="F38" s="190">
        <f>F37+F36+F31+F30</f>
        <v>0</v>
      </c>
      <c r="G38" s="191">
        <f t="shared" si="4"/>
        <v>445660.65834876942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14851.63029195834</v>
      </c>
      <c r="F40" s="27">
        <v>0</v>
      </c>
      <c r="G40" s="185">
        <f t="shared" si="4"/>
        <v>14851.63029195834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1228282.6177932364</v>
      </c>
      <c r="F45" s="200">
        <f>F24+F29+F38+F39+F43+F44</f>
        <v>0</v>
      </c>
      <c r="G45" s="200">
        <f>E45+F45</f>
        <v>1228282.6177932364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4301416.9986272678</v>
      </c>
      <c r="F47" s="200">
        <f>F22+F45-F46</f>
        <v>0</v>
      </c>
      <c r="G47" s="200">
        <f t="shared" si="8"/>
        <v>4301416.9986272678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3073134.3808340309</v>
      </c>
      <c r="F61" s="210">
        <f>F22+F51+F52+F54+F57+F58</f>
        <v>0</v>
      </c>
      <c r="G61" s="210">
        <f>G22+G51+G52+G54+G57+G58</f>
        <v>3073134.3808340309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1228282.6177932364</v>
      </c>
      <c r="F69" s="216">
        <f>F45+F62+F65+F66</f>
        <v>0</v>
      </c>
      <c r="G69" s="217">
        <f>G45+G62+G65+G66</f>
        <v>1228282.6177932364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4301416.9986272678</v>
      </c>
      <c r="F70" s="181">
        <f>F61+F69-F46</f>
        <v>0</v>
      </c>
      <c r="G70" s="181">
        <f>G61+G69-G46</f>
        <v>4301416.9986272678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0.53406530840708866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11859146.999999998</v>
      </c>
      <c r="F74" s="220"/>
      <c r="G74" s="221">
        <f>E74+F74</f>
        <v>11859146.999999998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27.896350247396082</v>
      </c>
      <c r="F75" s="273">
        <f>+E75</f>
        <v>27.896350247396082</v>
      </c>
      <c r="G75" s="274">
        <f>E75</f>
        <v>27.896350247396082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4301416.9986272678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-318456.9071098601</v>
      </c>
      <c r="F119" s="245">
        <f>F17+F40</f>
        <v>0</v>
      </c>
      <c r="G119" s="246">
        <f>E119+F119</f>
        <v>-318456.9071098601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38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36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MONTESPERTOLI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MONTESPERTOLI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243677.71212206793</v>
      </c>
      <c r="F6" s="27">
        <v>0</v>
      </c>
      <c r="G6" s="178">
        <f>E6+F6</f>
        <v>243677.71212206793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268370.18440022215</v>
      </c>
      <c r="F7" s="27">
        <v>0</v>
      </c>
      <c r="G7" s="178">
        <f t="shared" ref="G7:G17" si="0">E7+F7</f>
        <v>268370.18440022215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437537.68327268993</v>
      </c>
      <c r="F8" s="27">
        <v>0</v>
      </c>
      <c r="G8" s="178">
        <f t="shared" si="0"/>
        <v>437537.68327268993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1043058.9208613659</v>
      </c>
      <c r="F9" s="27">
        <v>0</v>
      </c>
      <c r="G9" s="178">
        <f t="shared" si="0"/>
        <v>1043058.9208613659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38229.940058309992</v>
      </c>
      <c r="F11" s="27">
        <v>0</v>
      </c>
      <c r="G11" s="178">
        <f t="shared" si="0"/>
        <v>38229.940058309992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166772.87520893998</v>
      </c>
      <c r="F14" s="27">
        <v>0</v>
      </c>
      <c r="G14" s="178">
        <f t="shared" si="0"/>
        <v>166772.87520893998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294577.78483765712</v>
      </c>
      <c r="F17" s="27">
        <v>0</v>
      </c>
      <c r="G17" s="178">
        <f t="shared" si="0"/>
        <v>294577.78483765712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1992644.5006563459</v>
      </c>
      <c r="F22" s="181">
        <f>F6+F7+F8+F9+F10-F13-F16+F20+F21</f>
        <v>0</v>
      </c>
      <c r="G22" s="181">
        <f>E22+F22</f>
        <v>1992644.5006563459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376874.0252675396</v>
      </c>
      <c r="F24" s="27">
        <v>0</v>
      </c>
      <c r="G24" s="182">
        <f t="shared" ref="G24:G40" si="4">E24+F24</f>
        <v>376874.0252675396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10275.352487399998</v>
      </c>
      <c r="F25" s="184">
        <v>0</v>
      </c>
      <c r="G25" s="185">
        <f t="shared" si="4"/>
        <v>10275.352487399998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193314.08821724993</v>
      </c>
      <c r="F26" s="187">
        <v>0</v>
      </c>
      <c r="G26" s="188">
        <f t="shared" si="4"/>
        <v>193314.08821724993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8920.9376856599974</v>
      </c>
      <c r="F28" s="187">
        <v>0</v>
      </c>
      <c r="G28" s="188">
        <f t="shared" si="4"/>
        <v>8920.9376856599974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212510.37839030992</v>
      </c>
      <c r="F29" s="190">
        <f>SUM(F25:F28)</f>
        <v>0</v>
      </c>
      <c r="G29" s="191">
        <f t="shared" si="4"/>
        <v>212510.37839030992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94016.904074697755</v>
      </c>
      <c r="F30" s="187">
        <v>0</v>
      </c>
      <c r="G30" s="188">
        <f t="shared" si="4"/>
        <v>94016.904074697755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85981.695067717985</v>
      </c>
      <c r="F36" s="187">
        <v>0</v>
      </c>
      <c r="G36" s="188">
        <f t="shared" si="4"/>
        <v>85981.695067717985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4732.0075579969816</v>
      </c>
      <c r="F37" s="187">
        <v>0</v>
      </c>
      <c r="G37" s="188">
        <f t="shared" si="4"/>
        <v>4732.0075579969816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184730.60670041273</v>
      </c>
      <c r="F38" s="190">
        <f>F37+F36+F31+F30</f>
        <v>0</v>
      </c>
      <c r="G38" s="191">
        <f t="shared" si="4"/>
        <v>184730.60670041273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110780.34687900799</v>
      </c>
      <c r="F40" s="27">
        <v>0</v>
      </c>
      <c r="G40" s="185">
        <f t="shared" si="4"/>
        <v>110780.34687900799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774115.01035826223</v>
      </c>
      <c r="F45" s="200">
        <f>F24+F29+F38+F39+F43+F44</f>
        <v>0</v>
      </c>
      <c r="G45" s="200">
        <f>E45+F45</f>
        <v>774115.01035826223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2766759.5110146082</v>
      </c>
      <c r="F47" s="200">
        <f>F22+F45-F46</f>
        <v>0</v>
      </c>
      <c r="G47" s="200">
        <f t="shared" si="8"/>
        <v>2766759.5110146082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1992644.5006563459</v>
      </c>
      <c r="F61" s="210">
        <f>F22+F51+F52+F54+F57+F58</f>
        <v>0</v>
      </c>
      <c r="G61" s="210">
        <f>G22+G51+G52+G54+G57+G58</f>
        <v>1992644.5006563459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774115.01035826223</v>
      </c>
      <c r="F69" s="216">
        <f>F45+F62+F65+F66</f>
        <v>0</v>
      </c>
      <c r="G69" s="217">
        <f>G45+G62+G65+G66</f>
        <v>774115.01035826223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2766759.5110146082</v>
      </c>
      <c r="F70" s="181">
        <f>F61+F69-F46</f>
        <v>0</v>
      </c>
      <c r="G70" s="181">
        <f>G61+G69-G46</f>
        <v>2766759.5110146082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0.84417788204220656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5851787.9999999981</v>
      </c>
      <c r="F74" s="220"/>
      <c r="G74" s="221">
        <f>E74+F74</f>
        <v>5851787.9999999981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33.315535453591096</v>
      </c>
      <c r="F75" s="273">
        <f>+E75</f>
        <v>33.315535453591096</v>
      </c>
      <c r="G75" s="274">
        <f>E75</f>
        <v>33.315535453591096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2766759.5110146082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20924.436773141046</v>
      </c>
      <c r="F107" s="211">
        <v>0</v>
      </c>
      <c r="G107" s="212">
        <f>E107+F107</f>
        <v>20924.436773141046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405358.13171666511</v>
      </c>
      <c r="F119" s="245">
        <f>F17+F40</f>
        <v>0</v>
      </c>
      <c r="G119" s="246">
        <f>E119+F119</f>
        <v>405358.13171666511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37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35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MONTEMURLO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MONTEMURLO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316607.55746026029</v>
      </c>
      <c r="F6" s="27">
        <v>0</v>
      </c>
      <c r="G6" s="178">
        <f>E6+F6</f>
        <v>316607.55746026029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563807.80596698972</v>
      </c>
      <c r="F7" s="27">
        <v>0</v>
      </c>
      <c r="G7" s="178">
        <f t="shared" ref="G7:G17" si="0">E7+F7</f>
        <v>563807.80596698972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513356.83898498997</v>
      </c>
      <c r="F8" s="27">
        <v>0</v>
      </c>
      <c r="G8" s="178">
        <f t="shared" si="0"/>
        <v>513356.83898498997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1353939.0370572759</v>
      </c>
      <c r="F9" s="27">
        <v>0</v>
      </c>
      <c r="G9" s="178">
        <f t="shared" si="0"/>
        <v>1353939.0370572759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53401.067800079989</v>
      </c>
      <c r="F11" s="27">
        <v>0</v>
      </c>
      <c r="G11" s="178">
        <f t="shared" si="0"/>
        <v>53401.067800079989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540615.14274767984</v>
      </c>
      <c r="F14" s="27">
        <v>0</v>
      </c>
      <c r="G14" s="178">
        <f t="shared" si="0"/>
        <v>540615.14274767984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-243456.1824826817</v>
      </c>
      <c r="F17" s="27">
        <v>0</v>
      </c>
      <c r="G17" s="178">
        <f t="shared" si="0"/>
        <v>-243456.1824826817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2747711.2394695161</v>
      </c>
      <c r="F22" s="181">
        <f>F6+F7+F8+F9+F10-F13-F16+F20+F21</f>
        <v>0</v>
      </c>
      <c r="G22" s="181">
        <f>E22+F22</f>
        <v>2747711.2394695161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393491.39447389817</v>
      </c>
      <c r="F24" s="27">
        <v>0</v>
      </c>
      <c r="G24" s="182">
        <f t="shared" ref="G24:G40" si="4">E24+F24</f>
        <v>393491.39447389817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121532.20870790999</v>
      </c>
      <c r="F25" s="184">
        <v>0</v>
      </c>
      <c r="G25" s="185">
        <f t="shared" si="4"/>
        <v>121532.20870790999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270028.53970091994</v>
      </c>
      <c r="F26" s="187">
        <v>0</v>
      </c>
      <c r="G26" s="188">
        <f t="shared" si="4"/>
        <v>270028.53970091994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72684.917164859988</v>
      </c>
      <c r="F28" s="187">
        <v>0</v>
      </c>
      <c r="G28" s="188">
        <f t="shared" si="4"/>
        <v>72684.917164859988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464245.66557368991</v>
      </c>
      <c r="F29" s="190">
        <f>SUM(F25:F28)</f>
        <v>0</v>
      </c>
      <c r="G29" s="191">
        <f t="shared" si="4"/>
        <v>464245.66557368991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115471.70790381765</v>
      </c>
      <c r="F30" s="187">
        <v>0</v>
      </c>
      <c r="G30" s="188">
        <f t="shared" si="4"/>
        <v>115471.70790381765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131177.61987117204</v>
      </c>
      <c r="F36" s="187">
        <v>0</v>
      </c>
      <c r="G36" s="188">
        <f t="shared" si="4"/>
        <v>131177.61987117204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7052.3956810687632</v>
      </c>
      <c r="F37" s="187">
        <v>0</v>
      </c>
      <c r="G37" s="188">
        <f t="shared" si="4"/>
        <v>7052.3956810687632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253701.72345605845</v>
      </c>
      <c r="F38" s="190">
        <f>F37+F36+F31+F30</f>
        <v>0</v>
      </c>
      <c r="G38" s="191">
        <f t="shared" si="4"/>
        <v>253701.72345605845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-12444.456850118702</v>
      </c>
      <c r="F40" s="27">
        <v>0</v>
      </c>
      <c r="G40" s="185">
        <f t="shared" si="4"/>
        <v>-12444.456850118702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1111438.7835036465</v>
      </c>
      <c r="F45" s="200">
        <f>F24+F29+F38+F39+F43+F44</f>
        <v>0</v>
      </c>
      <c r="G45" s="200">
        <f>E45+F45</f>
        <v>1111438.7835036465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3859150.0229731626</v>
      </c>
      <c r="F47" s="200">
        <f>F22+F45-F46</f>
        <v>0</v>
      </c>
      <c r="G47" s="200">
        <f t="shared" si="8"/>
        <v>3859150.0229731626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2747711.2394695161</v>
      </c>
      <c r="F61" s="210">
        <f>F22+F51+F52+F54+F57+F58</f>
        <v>0</v>
      </c>
      <c r="G61" s="210">
        <f>G22+G51+G52+G54+G57+G58</f>
        <v>2747711.2394695161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1111438.7835036465</v>
      </c>
      <c r="F69" s="216">
        <f>F45+F62+F65+F66</f>
        <v>0</v>
      </c>
      <c r="G69" s="217">
        <f>G45+G62+G65+G66</f>
        <v>1111438.7835036465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3859150.0229731626</v>
      </c>
      <c r="F70" s="181">
        <f>F61+F69-F46</f>
        <v>0</v>
      </c>
      <c r="G70" s="181">
        <f>G61+G69-G46</f>
        <v>3859150.0229731626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0.80282957268016231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17871412.299999997</v>
      </c>
      <c r="F74" s="220"/>
      <c r="G74" s="221">
        <f>E74+F74</f>
        <v>17871412.299999997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20.499298251268645</v>
      </c>
      <c r="F75" s="273">
        <f>+E75</f>
        <v>20.499298251268645</v>
      </c>
      <c r="G75" s="274">
        <f>E75</f>
        <v>20.499298251268645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3859150.0229731626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25477.049614521449</v>
      </c>
      <c r="F107" s="211">
        <v>0</v>
      </c>
      <c r="G107" s="212">
        <f>E107+F107</f>
        <v>25477.049614521449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-255900.63933280041</v>
      </c>
      <c r="F119" s="245">
        <f>F17+F40</f>
        <v>0</v>
      </c>
      <c r="G119" s="246">
        <f>E119+F119</f>
        <v>-255900.63933280041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6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34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MONTELUPO F.NO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MONTELUPO F.NO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227094.34332752184</v>
      </c>
      <c r="F6" s="27">
        <v>0</v>
      </c>
      <c r="G6" s="178">
        <f>E6+F6</f>
        <v>227094.34332752184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265965.8949912276</v>
      </c>
      <c r="F7" s="27">
        <v>0</v>
      </c>
      <c r="G7" s="178">
        <f t="shared" ref="G7:G17" si="0">E7+F7</f>
        <v>265965.8949912276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386692.48973354988</v>
      </c>
      <c r="F8" s="27">
        <v>0</v>
      </c>
      <c r="G8" s="178">
        <f t="shared" si="0"/>
        <v>386692.48973354988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1016532.4993632525</v>
      </c>
      <c r="F9" s="27">
        <v>0</v>
      </c>
      <c r="G9" s="178">
        <f t="shared" si="0"/>
        <v>1016532.4993632525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40576.864408079993</v>
      </c>
      <c r="F11" s="27">
        <v>0</v>
      </c>
      <c r="G11" s="178">
        <f t="shared" si="0"/>
        <v>40576.864408079993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324044.49526448996</v>
      </c>
      <c r="F14" s="27">
        <v>0</v>
      </c>
      <c r="G14" s="178">
        <f t="shared" si="0"/>
        <v>324044.49526448996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684238.73074187373</v>
      </c>
      <c r="F17" s="27">
        <v>0</v>
      </c>
      <c r="G17" s="178">
        <f t="shared" si="0"/>
        <v>684238.73074187373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1896285.2274155519</v>
      </c>
      <c r="F22" s="181">
        <f>F6+F7+F8+F9+F10-F13-F16+F20+F21</f>
        <v>0</v>
      </c>
      <c r="G22" s="181">
        <f>E22+F22</f>
        <v>1896285.2274155519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299761.57775163115</v>
      </c>
      <c r="F24" s="27">
        <v>0</v>
      </c>
      <c r="G24" s="182">
        <f t="shared" ref="G24:G40" si="4">E24+F24</f>
        <v>299761.57775163115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88706.852674439971</v>
      </c>
      <c r="F25" s="184">
        <v>0</v>
      </c>
      <c r="G25" s="185">
        <f t="shared" si="4"/>
        <v>88706.852674439971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205179.22902477</v>
      </c>
      <c r="F26" s="187">
        <v>0</v>
      </c>
      <c r="G26" s="188">
        <f t="shared" si="4"/>
        <v>205179.22902477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23427.326002079993</v>
      </c>
      <c r="F28" s="187">
        <v>0</v>
      </c>
      <c r="G28" s="188">
        <f t="shared" si="4"/>
        <v>23427.326002079993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317313.40770128998</v>
      </c>
      <c r="F29" s="190">
        <f>SUM(F25:F28)</f>
        <v>0</v>
      </c>
      <c r="G29" s="191">
        <f t="shared" si="4"/>
        <v>317313.40770128998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94345.075926542355</v>
      </c>
      <c r="F30" s="187">
        <v>0</v>
      </c>
      <c r="G30" s="188">
        <f t="shared" si="4"/>
        <v>94345.075926542355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93072.725354135502</v>
      </c>
      <c r="F36" s="187">
        <v>0</v>
      </c>
      <c r="G36" s="188">
        <f t="shared" si="4"/>
        <v>93072.725354135502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5466.6734266301928</v>
      </c>
      <c r="F37" s="187">
        <v>0</v>
      </c>
      <c r="G37" s="188">
        <f t="shared" si="4"/>
        <v>5466.6734266301928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192884.47470730805</v>
      </c>
      <c r="F38" s="190">
        <f>F37+F36+F31+F30</f>
        <v>0</v>
      </c>
      <c r="G38" s="191">
        <f t="shared" si="4"/>
        <v>192884.47470730805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-684238.73074187362</v>
      </c>
      <c r="F40" s="27">
        <v>0</v>
      </c>
      <c r="G40" s="185">
        <f t="shared" si="4"/>
        <v>-684238.73074187362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809959.46016022912</v>
      </c>
      <c r="F45" s="200">
        <f>F24+F29+F38+F39+F43+F44</f>
        <v>0</v>
      </c>
      <c r="G45" s="200">
        <f>E45+F45</f>
        <v>809959.46016022912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2706244.6875757808</v>
      </c>
      <c r="F47" s="200">
        <f>F22+F45-F46</f>
        <v>0</v>
      </c>
      <c r="G47" s="200">
        <f t="shared" si="8"/>
        <v>2706244.6875757808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1896285.2274155519</v>
      </c>
      <c r="F61" s="210">
        <f>F22+F51+F52+F54+F57+F58</f>
        <v>0</v>
      </c>
      <c r="G61" s="210">
        <f>G22+G51+G52+G54+G57+G58</f>
        <v>1896285.2274155519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809959.46016022912</v>
      </c>
      <c r="F69" s="216">
        <f>F45+F62+F65+F66</f>
        <v>0</v>
      </c>
      <c r="G69" s="217">
        <f>G45+G62+G65+G66</f>
        <v>809959.46016022912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2706244.6875757808</v>
      </c>
      <c r="F70" s="181">
        <f>F61+F69-F46</f>
        <v>0</v>
      </c>
      <c r="G70" s="181">
        <f>G61+G69-G46</f>
        <v>2706244.6875757808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0.87285656924406163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6694407.9999999991</v>
      </c>
      <c r="F74" s="220"/>
      <c r="G74" s="221">
        <f>E74+F74</f>
        <v>6694407.9999999991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32.138015305937579</v>
      </c>
      <c r="F75" s="273">
        <f>+E75</f>
        <v>32.138015305937579</v>
      </c>
      <c r="G75" s="274">
        <f>E75</f>
        <v>32.138015305937579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2706244.6875757808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-3500</v>
      </c>
      <c r="F107" s="211">
        <v>0</v>
      </c>
      <c r="G107" s="212">
        <f>E107+F107</f>
        <v>-3500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0</v>
      </c>
      <c r="F119" s="245">
        <f>F17+F40</f>
        <v>0</v>
      </c>
      <c r="G119" s="246">
        <f>E119+F119</f>
        <v>0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92D050"/>
  </sheetPr>
  <dimension ref="A1:BJ2"/>
  <sheetViews>
    <sheetView workbookViewId="0">
      <selection activeCell="AJ14" sqref="AJ14"/>
    </sheetView>
  </sheetViews>
  <sheetFormatPr defaultRowHeight="10.5" x14ac:dyDescent="0.15"/>
  <cols>
    <col min="1" max="1" width="11.33203125" bestFit="1" customWidth="1"/>
    <col min="2" max="2" width="15.1640625" bestFit="1" customWidth="1"/>
    <col min="3" max="60" width="3.33203125" bestFit="1" customWidth="1"/>
  </cols>
  <sheetData>
    <row r="1" spans="1:62" x14ac:dyDescent="0.15">
      <c r="A1" s="22" t="s">
        <v>20</v>
      </c>
      <c r="B1" s="23" t="s">
        <v>21</v>
      </c>
      <c r="C1" s="24">
        <v>1</v>
      </c>
      <c r="D1" s="24">
        <f>+C1+1</f>
        <v>2</v>
      </c>
      <c r="E1" s="24">
        <f t="shared" ref="E1:AI1" si="0">+D1+1</f>
        <v>3</v>
      </c>
      <c r="F1" s="24">
        <f t="shared" si="0"/>
        <v>4</v>
      </c>
      <c r="G1" s="310">
        <f t="shared" si="0"/>
        <v>5</v>
      </c>
      <c r="H1" s="24">
        <f t="shared" si="0"/>
        <v>6</v>
      </c>
      <c r="I1" s="24">
        <f t="shared" si="0"/>
        <v>7</v>
      </c>
      <c r="J1" s="24">
        <f t="shared" si="0"/>
        <v>8</v>
      </c>
      <c r="K1" s="24">
        <f t="shared" si="0"/>
        <v>9</v>
      </c>
      <c r="L1" s="24">
        <f t="shared" si="0"/>
        <v>10</v>
      </c>
      <c r="M1" s="24">
        <f t="shared" si="0"/>
        <v>11</v>
      </c>
      <c r="N1" s="24">
        <f t="shared" si="0"/>
        <v>12</v>
      </c>
      <c r="O1" s="24">
        <f t="shared" si="0"/>
        <v>13</v>
      </c>
      <c r="P1" s="24">
        <f t="shared" si="0"/>
        <v>14</v>
      </c>
      <c r="Q1" s="24">
        <f t="shared" si="0"/>
        <v>15</v>
      </c>
      <c r="R1" s="24">
        <f t="shared" si="0"/>
        <v>16</v>
      </c>
      <c r="S1" s="24">
        <f t="shared" si="0"/>
        <v>17</v>
      </c>
      <c r="T1" s="24">
        <f t="shared" si="0"/>
        <v>18</v>
      </c>
      <c r="U1" s="24">
        <f t="shared" si="0"/>
        <v>19</v>
      </c>
      <c r="V1" s="24">
        <f t="shared" si="0"/>
        <v>20</v>
      </c>
      <c r="W1" s="24">
        <f t="shared" si="0"/>
        <v>21</v>
      </c>
      <c r="X1" s="24">
        <f t="shared" si="0"/>
        <v>22</v>
      </c>
      <c r="Y1" s="24">
        <f t="shared" si="0"/>
        <v>23</v>
      </c>
      <c r="Z1" s="24">
        <f t="shared" si="0"/>
        <v>24</v>
      </c>
      <c r="AA1" s="24">
        <f t="shared" si="0"/>
        <v>25</v>
      </c>
      <c r="AB1" s="24">
        <f t="shared" si="0"/>
        <v>26</v>
      </c>
      <c r="AC1" s="24">
        <f t="shared" si="0"/>
        <v>27</v>
      </c>
      <c r="AD1" s="24">
        <f t="shared" si="0"/>
        <v>28</v>
      </c>
      <c r="AE1" s="24">
        <f t="shared" si="0"/>
        <v>29</v>
      </c>
      <c r="AF1" s="24">
        <f t="shared" si="0"/>
        <v>30</v>
      </c>
      <c r="AG1" s="24">
        <f t="shared" si="0"/>
        <v>31</v>
      </c>
      <c r="AH1" s="24">
        <f t="shared" si="0"/>
        <v>32</v>
      </c>
      <c r="AI1" s="24">
        <f t="shared" si="0"/>
        <v>33</v>
      </c>
      <c r="AJ1" s="24">
        <f t="shared" ref="AJ1" si="1">+AI1+1</f>
        <v>34</v>
      </c>
      <c r="AK1" s="24">
        <f t="shared" ref="AK1" si="2">+AJ1+1</f>
        <v>35</v>
      </c>
      <c r="AL1" s="24">
        <f t="shared" ref="AL1" si="3">+AK1+1</f>
        <v>36</v>
      </c>
      <c r="AM1" s="24">
        <f t="shared" ref="AM1" si="4">+AL1+1</f>
        <v>37</v>
      </c>
      <c r="AN1" s="24">
        <f t="shared" ref="AN1" si="5">+AM1+1</f>
        <v>38</v>
      </c>
      <c r="AO1" s="24">
        <f t="shared" ref="AO1" si="6">+AN1+1</f>
        <v>39</v>
      </c>
      <c r="AP1" s="24">
        <f t="shared" ref="AP1" si="7">+AO1+1</f>
        <v>40</v>
      </c>
      <c r="AQ1" s="24">
        <f t="shared" ref="AQ1" si="8">+AP1+1</f>
        <v>41</v>
      </c>
      <c r="AR1" s="24">
        <f t="shared" ref="AR1" si="9">+AQ1+1</f>
        <v>42</v>
      </c>
      <c r="AS1" s="24">
        <f t="shared" ref="AS1" si="10">+AR1+1</f>
        <v>43</v>
      </c>
      <c r="AT1" s="24">
        <f t="shared" ref="AT1" si="11">+AS1+1</f>
        <v>44</v>
      </c>
      <c r="AU1" s="24">
        <f t="shared" ref="AU1" si="12">+AT1+1</f>
        <v>45</v>
      </c>
      <c r="AV1" s="24">
        <f t="shared" ref="AV1" si="13">+AU1+1</f>
        <v>46</v>
      </c>
      <c r="AW1" s="24">
        <f t="shared" ref="AW1" si="14">+AV1+1</f>
        <v>47</v>
      </c>
      <c r="AX1" s="24">
        <f t="shared" ref="AX1" si="15">+AW1+1</f>
        <v>48</v>
      </c>
      <c r="AY1" s="24">
        <f t="shared" ref="AY1" si="16">+AX1+1</f>
        <v>49</v>
      </c>
      <c r="AZ1" s="24">
        <f t="shared" ref="AZ1" si="17">+AY1+1</f>
        <v>50</v>
      </c>
      <c r="BA1" s="24">
        <f t="shared" ref="BA1" si="18">+AZ1+1</f>
        <v>51</v>
      </c>
      <c r="BB1" s="24">
        <f t="shared" ref="BB1" si="19">+BA1+1</f>
        <v>52</v>
      </c>
      <c r="BC1" s="24">
        <f t="shared" ref="BC1" si="20">+BB1+1</f>
        <v>53</v>
      </c>
      <c r="BD1" s="24">
        <f t="shared" ref="BD1" si="21">+BC1+1</f>
        <v>54</v>
      </c>
      <c r="BE1" s="24">
        <f t="shared" ref="BE1" si="22">+BD1+1</f>
        <v>55</v>
      </c>
      <c r="BF1" s="24">
        <f t="shared" ref="BF1" si="23">+BE1+1</f>
        <v>56</v>
      </c>
      <c r="BG1" s="24">
        <f t="shared" ref="BG1" si="24">+BF1+1</f>
        <v>57</v>
      </c>
      <c r="BH1" s="24">
        <f t="shared" ref="BH1" si="25">+BG1+1</f>
        <v>58</v>
      </c>
      <c r="BI1" s="310">
        <f t="shared" ref="BI1" si="26">+BH1+1</f>
        <v>59</v>
      </c>
      <c r="BJ1" s="310">
        <f t="shared" ref="BJ1" si="27">+BI1+1</f>
        <v>60</v>
      </c>
    </row>
    <row r="2" spans="1:62" ht="133.5" customHeight="1" thickBot="1" x14ac:dyDescent="0.2">
      <c r="A2" s="25">
        <f>+COUNTA(C2:BH2)</f>
        <v>58</v>
      </c>
      <c r="B2" s="23" t="s">
        <v>22</v>
      </c>
      <c r="C2" s="36" t="s">
        <v>125</v>
      </c>
      <c r="D2" s="36" t="s">
        <v>126</v>
      </c>
      <c r="E2" s="36" t="s">
        <v>127</v>
      </c>
      <c r="F2" s="36" t="s">
        <v>128</v>
      </c>
      <c r="G2" s="311" t="s">
        <v>129</v>
      </c>
      <c r="H2" s="36" t="s">
        <v>130</v>
      </c>
      <c r="I2" s="36" t="s">
        <v>131</v>
      </c>
      <c r="J2" s="36" t="s">
        <v>132</v>
      </c>
      <c r="K2" s="36" t="s">
        <v>133</v>
      </c>
      <c r="L2" s="36" t="s">
        <v>134</v>
      </c>
      <c r="M2" s="36" t="s">
        <v>135</v>
      </c>
      <c r="N2" s="36" t="s">
        <v>136</v>
      </c>
      <c r="O2" s="36" t="s">
        <v>137</v>
      </c>
      <c r="P2" s="36" t="s">
        <v>138</v>
      </c>
      <c r="Q2" s="36" t="s">
        <v>139</v>
      </c>
      <c r="R2" s="36" t="s">
        <v>140</v>
      </c>
      <c r="S2" s="36" t="s">
        <v>141</v>
      </c>
      <c r="T2" s="36" t="s">
        <v>142</v>
      </c>
      <c r="U2" s="36" t="s">
        <v>143</v>
      </c>
      <c r="V2" s="36" t="s">
        <v>144</v>
      </c>
      <c r="W2" s="36" t="s">
        <v>145</v>
      </c>
      <c r="X2" s="36" t="s">
        <v>146</v>
      </c>
      <c r="Y2" s="36" t="s">
        <v>147</v>
      </c>
      <c r="Z2" s="36" t="s">
        <v>148</v>
      </c>
      <c r="AA2" s="36" t="s">
        <v>149</v>
      </c>
      <c r="AB2" s="36" t="s">
        <v>150</v>
      </c>
      <c r="AC2" s="36" t="s">
        <v>151</v>
      </c>
      <c r="AD2" s="36" t="s">
        <v>152</v>
      </c>
      <c r="AE2" s="36" t="s">
        <v>153</v>
      </c>
      <c r="AF2" s="36" t="s">
        <v>154</v>
      </c>
      <c r="AG2" s="36" t="s">
        <v>155</v>
      </c>
      <c r="AH2" s="36" t="s">
        <v>156</v>
      </c>
      <c r="AI2" s="36" t="s">
        <v>157</v>
      </c>
      <c r="AJ2" s="36" t="s">
        <v>158</v>
      </c>
      <c r="AK2" s="36" t="s">
        <v>159</v>
      </c>
      <c r="AL2" s="36" t="s">
        <v>160</v>
      </c>
      <c r="AM2" s="36" t="s">
        <v>161</v>
      </c>
      <c r="AN2" s="36" t="s">
        <v>162</v>
      </c>
      <c r="AO2" s="36" t="s">
        <v>163</v>
      </c>
      <c r="AP2" s="36" t="s">
        <v>164</v>
      </c>
      <c r="AQ2" s="36" t="s">
        <v>165</v>
      </c>
      <c r="AR2" s="36" t="s">
        <v>166</v>
      </c>
      <c r="AS2" s="36" t="s">
        <v>167</v>
      </c>
      <c r="AT2" s="36" t="s">
        <v>168</v>
      </c>
      <c r="AU2" s="36" t="s">
        <v>169</v>
      </c>
      <c r="AV2" s="36" t="s">
        <v>170</v>
      </c>
      <c r="AW2" s="36" t="s">
        <v>171</v>
      </c>
      <c r="AX2" s="36" t="s">
        <v>172</v>
      </c>
      <c r="AY2" s="36" t="s">
        <v>173</v>
      </c>
      <c r="AZ2" s="36" t="s">
        <v>174</v>
      </c>
      <c r="BA2" s="36" t="s">
        <v>175</v>
      </c>
      <c r="BB2" s="36" t="s">
        <v>176</v>
      </c>
      <c r="BC2" s="36" t="s">
        <v>177</v>
      </c>
      <c r="BD2" s="36" t="s">
        <v>178</v>
      </c>
      <c r="BE2" s="36" t="s">
        <v>179</v>
      </c>
      <c r="BF2" s="36" t="s">
        <v>180</v>
      </c>
      <c r="BG2" s="36" t="s">
        <v>181</v>
      </c>
      <c r="BH2" s="36" t="s">
        <v>182</v>
      </c>
      <c r="BI2" s="311" t="s">
        <v>123</v>
      </c>
      <c r="BJ2" s="311" t="s">
        <v>124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5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33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MONTECATINI TE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MONTECATINI TE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699566.5471201808</v>
      </c>
      <c r="F6" s="27">
        <v>0</v>
      </c>
      <c r="G6" s="178">
        <f>E6+F6</f>
        <v>699566.5471201808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1655225.388199965</v>
      </c>
      <c r="F7" s="27">
        <v>0</v>
      </c>
      <c r="G7" s="178">
        <f t="shared" ref="G7:G17" si="0">E7+F7</f>
        <v>1655225.388199965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316346.16806792986</v>
      </c>
      <c r="F8" s="27">
        <v>0</v>
      </c>
      <c r="G8" s="178">
        <f t="shared" si="0"/>
        <v>316346.16806792986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1386887.6998897346</v>
      </c>
      <c r="F9" s="27">
        <v>0</v>
      </c>
      <c r="G9" s="178">
        <f t="shared" si="0"/>
        <v>1386887.6998897346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145758.61592289992</v>
      </c>
      <c r="F10" s="27">
        <v>0</v>
      </c>
      <c r="G10" s="178">
        <f t="shared" si="0"/>
        <v>145758.61592289992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58656.805247039985</v>
      </c>
      <c r="F11" s="27">
        <v>0</v>
      </c>
      <c r="G11" s="178">
        <f t="shared" si="0"/>
        <v>58656.805247039985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166266.62682629994</v>
      </c>
      <c r="F14" s="27">
        <v>0</v>
      </c>
      <c r="G14" s="178">
        <f t="shared" si="0"/>
        <v>166266.62682629994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898458.98676221585</v>
      </c>
      <c r="F17" s="27">
        <v>0</v>
      </c>
      <c r="G17" s="178">
        <f t="shared" si="0"/>
        <v>898458.98676221585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4203784.41920071</v>
      </c>
      <c r="F22" s="181">
        <f>F6+F7+F8+F9+F10-F13-F16+F20+F21</f>
        <v>0</v>
      </c>
      <c r="G22" s="181">
        <f>E22+F22</f>
        <v>4203784.41920071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718291.67470758955</v>
      </c>
      <c r="F24" s="27">
        <v>0</v>
      </c>
      <c r="G24" s="182">
        <f t="shared" ref="G24:G40" si="4">E24+F24</f>
        <v>718291.67470758955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22474.537885799997</v>
      </c>
      <c r="F25" s="184">
        <v>0</v>
      </c>
      <c r="G25" s="185">
        <f t="shared" si="4"/>
        <v>22474.537885799997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296599.55643317994</v>
      </c>
      <c r="F26" s="187">
        <v>0</v>
      </c>
      <c r="G26" s="188">
        <f t="shared" si="4"/>
        <v>296599.55643317994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351330.17392472993</v>
      </c>
      <c r="F28" s="187">
        <v>0</v>
      </c>
      <c r="G28" s="188">
        <f t="shared" si="4"/>
        <v>351330.17392472993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670404.26824370981</v>
      </c>
      <c r="F29" s="190">
        <f>SUM(F25:F28)</f>
        <v>0</v>
      </c>
      <c r="G29" s="191">
        <f t="shared" si="4"/>
        <v>670404.26824370981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321308.86007424718</v>
      </c>
      <c r="F30" s="187">
        <v>0</v>
      </c>
      <c r="G30" s="188">
        <f t="shared" si="4"/>
        <v>321308.86007424718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235444.72280369309</v>
      </c>
      <c r="F36" s="187">
        <v>0</v>
      </c>
      <c r="G36" s="188">
        <f t="shared" si="4"/>
        <v>235444.72280369309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9761.6256221782351</v>
      </c>
      <c r="F37" s="187">
        <v>0</v>
      </c>
      <c r="G37" s="188">
        <f t="shared" si="4"/>
        <v>9761.6256221782351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566515.20850011846</v>
      </c>
      <c r="F38" s="190">
        <f>F37+F36+F31+F30</f>
        <v>0</v>
      </c>
      <c r="G38" s="191">
        <f t="shared" si="4"/>
        <v>566515.20850011846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-898458.98676221585</v>
      </c>
      <c r="F40" s="27">
        <v>0</v>
      </c>
      <c r="G40" s="185">
        <f t="shared" si="4"/>
        <v>-898458.98676221585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1955211.1514514177</v>
      </c>
      <c r="F45" s="200">
        <f>F24+F29+F38+F39+F43+F44</f>
        <v>0</v>
      </c>
      <c r="G45" s="200">
        <f>E45+F45</f>
        <v>1955211.1514514177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6158995.5706521273</v>
      </c>
      <c r="F47" s="200">
        <f>F22+F45-F46</f>
        <v>0</v>
      </c>
      <c r="G47" s="200">
        <f t="shared" si="8"/>
        <v>6158995.5706521273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4203784.41920071</v>
      </c>
      <c r="F61" s="210">
        <f>F22+F51+F52+F54+F57+F58</f>
        <v>0</v>
      </c>
      <c r="G61" s="210">
        <f>G22+G51+G52+G54+G57+G58</f>
        <v>4203784.41920071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1955211.1514514177</v>
      </c>
      <c r="F69" s="216">
        <f>F45+F62+F65+F66</f>
        <v>0</v>
      </c>
      <c r="G69" s="217">
        <f>G45+G62+G65+G66</f>
        <v>1955211.1514514177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6158995.5706521273</v>
      </c>
      <c r="F70" s="181">
        <f>F61+F69-F46</f>
        <v>0</v>
      </c>
      <c r="G70" s="181">
        <f>G61+G69-G46</f>
        <v>6158995.5706521273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0.30596035844094094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15334967</v>
      </c>
      <c r="F74" s="220"/>
      <c r="G74" s="221">
        <f>E74+F74</f>
        <v>15334967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33.762559071530958</v>
      </c>
      <c r="F75" s="273">
        <f>+E75</f>
        <v>33.762559071530958</v>
      </c>
      <c r="G75" s="274">
        <f>E75</f>
        <v>33.762559071530958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6158995.5706521273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0</v>
      </c>
      <c r="F119" s="245">
        <f>F17+F40</f>
        <v>0</v>
      </c>
      <c r="G119" s="246">
        <f>E119+F119</f>
        <v>0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4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32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MONTALE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MONTALE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194661.88931177324</v>
      </c>
      <c r="F6" s="27">
        <v>0</v>
      </c>
      <c r="G6" s="178">
        <f>E6+F6</f>
        <v>194661.88931177324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340445.40568078181</v>
      </c>
      <c r="F7" s="27">
        <v>0</v>
      </c>
      <c r="G7" s="178">
        <f t="shared" ref="G7:G17" si="0">E7+F7</f>
        <v>340445.40568078181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258919.30026962992</v>
      </c>
      <c r="F8" s="27">
        <v>0</v>
      </c>
      <c r="G8" s="178">
        <f t="shared" si="0"/>
        <v>258919.30026962992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688767.34344512841</v>
      </c>
      <c r="F9" s="27">
        <v>0</v>
      </c>
      <c r="G9" s="178">
        <f t="shared" si="0"/>
        <v>688767.34344512841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30512.566814729995</v>
      </c>
      <c r="F11" s="27">
        <v>0</v>
      </c>
      <c r="G11" s="178">
        <f t="shared" si="0"/>
        <v>30512.566814729995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164901.18110465995</v>
      </c>
      <c r="F14" s="27">
        <v>0</v>
      </c>
      <c r="G14" s="178">
        <f t="shared" si="0"/>
        <v>164901.18110465995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487494.46088135696</v>
      </c>
      <c r="F17" s="27">
        <v>0</v>
      </c>
      <c r="G17" s="178">
        <f t="shared" si="0"/>
        <v>487494.46088135696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1482793.9387073135</v>
      </c>
      <c r="F22" s="181">
        <f>F6+F7+F8+F9+F10-F13-F16+F20+F21</f>
        <v>0</v>
      </c>
      <c r="G22" s="181">
        <f>E22+F22</f>
        <v>1482793.9387073135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109867.1810952411</v>
      </c>
      <c r="F24" s="27">
        <v>0</v>
      </c>
      <c r="G24" s="182">
        <f t="shared" ref="G24:G40" si="4">E24+F24</f>
        <v>109867.1810952411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75903.61815035998</v>
      </c>
      <c r="F25" s="184">
        <v>0</v>
      </c>
      <c r="G25" s="185">
        <f t="shared" si="4"/>
        <v>75903.61815035998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154289.73976415992</v>
      </c>
      <c r="F26" s="187">
        <v>0</v>
      </c>
      <c r="G26" s="188">
        <f t="shared" si="4"/>
        <v>154289.73976415992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54455.137977239989</v>
      </c>
      <c r="F28" s="187">
        <v>0</v>
      </c>
      <c r="G28" s="188">
        <f t="shared" si="4"/>
        <v>54455.137977239989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284648.49589175987</v>
      </c>
      <c r="F29" s="190">
        <f>SUM(F25:F28)</f>
        <v>0</v>
      </c>
      <c r="G29" s="191">
        <f t="shared" si="4"/>
        <v>284648.49589175987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63454.709043372924</v>
      </c>
      <c r="F30" s="187">
        <v>0</v>
      </c>
      <c r="G30" s="188">
        <f t="shared" si="4"/>
        <v>63454.709043372924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70785.610203403063</v>
      </c>
      <c r="F36" s="187">
        <v>0</v>
      </c>
      <c r="G36" s="188">
        <f t="shared" si="4"/>
        <v>70785.610203403063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4013.853918393283</v>
      </c>
      <c r="F37" s="187">
        <v>0</v>
      </c>
      <c r="G37" s="188">
        <f t="shared" si="4"/>
        <v>4013.853918393283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138254.17316516928</v>
      </c>
      <c r="F38" s="190">
        <f>F37+F36+F31+F30</f>
        <v>0</v>
      </c>
      <c r="G38" s="191">
        <f t="shared" si="4"/>
        <v>138254.17316516928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-562334.66293337569</v>
      </c>
      <c r="F40" s="27">
        <v>0</v>
      </c>
      <c r="G40" s="185">
        <f t="shared" si="4"/>
        <v>-562334.66293337569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532769.85015217029</v>
      </c>
      <c r="F45" s="200">
        <f>F24+F29+F38+F39+F43+F44</f>
        <v>0</v>
      </c>
      <c r="G45" s="200">
        <f>E45+F45</f>
        <v>532769.85015217029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2015563.7888594838</v>
      </c>
      <c r="F47" s="200">
        <f>F22+F45-F46</f>
        <v>0</v>
      </c>
      <c r="G47" s="200">
        <f t="shared" si="8"/>
        <v>2015563.7888594838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1482793.9387073135</v>
      </c>
      <c r="F61" s="210">
        <f>F22+F51+F52+F54+F57+F58</f>
        <v>0</v>
      </c>
      <c r="G61" s="210">
        <f>G22+G51+G52+G54+G57+G58</f>
        <v>1482793.9387073135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532769.85015217029</v>
      </c>
      <c r="F69" s="216">
        <f>F45+F62+F65+F66</f>
        <v>0</v>
      </c>
      <c r="G69" s="217">
        <f>G45+G62+G65+G66</f>
        <v>532769.85015217029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2015563.7888594838</v>
      </c>
      <c r="F70" s="181">
        <f>F61+F69-F46</f>
        <v>0</v>
      </c>
      <c r="G70" s="181">
        <f>G61+G69-G46</f>
        <v>2015563.7888594838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0.62593087045766782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5852477.1950000003</v>
      </c>
      <c r="F74" s="220"/>
      <c r="G74" s="221">
        <f>E74+F74</f>
        <v>5852477.1950000003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32.891839394927892</v>
      </c>
      <c r="F75" s="273">
        <f>+E75</f>
        <v>32.891839394927892</v>
      </c>
      <c r="G75" s="274">
        <f>E75</f>
        <v>32.891839394927892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2015563.7888594838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17412.207725</v>
      </c>
      <c r="F107" s="211">
        <v>0</v>
      </c>
      <c r="G107" s="212">
        <f>E107+F107</f>
        <v>17412.207725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-74840.202052018722</v>
      </c>
      <c r="F119" s="245">
        <f>F17+F40</f>
        <v>0</v>
      </c>
      <c r="G119" s="246">
        <f>E119+F119</f>
        <v>-74840.202052018722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31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MONTAIONE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MONTAIONE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70551.513446215249</v>
      </c>
      <c r="F6" s="27">
        <v>0</v>
      </c>
      <c r="G6" s="178">
        <f>E6+F6</f>
        <v>70551.513446215249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87533.488799641855</v>
      </c>
      <c r="F7" s="27">
        <v>0</v>
      </c>
      <c r="G7" s="178">
        <f t="shared" ref="G7:G17" si="0">E7+F7</f>
        <v>87533.488799641855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146250.31426004999</v>
      </c>
      <c r="F8" s="27">
        <v>0</v>
      </c>
      <c r="G8" s="178">
        <f t="shared" si="0"/>
        <v>146250.31426004999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316203.3556256856</v>
      </c>
      <c r="F9" s="27">
        <v>0</v>
      </c>
      <c r="G9" s="178">
        <f t="shared" si="0"/>
        <v>316203.3556256856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10217.252935889997</v>
      </c>
      <c r="F11" s="27">
        <v>0</v>
      </c>
      <c r="G11" s="178">
        <f t="shared" si="0"/>
        <v>10217.252935889997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113405.03172998998</v>
      </c>
      <c r="F14" s="27">
        <v>0</v>
      </c>
      <c r="G14" s="178">
        <f t="shared" si="0"/>
        <v>113405.03172998998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197697.40927692177</v>
      </c>
      <c r="F17" s="27">
        <v>0</v>
      </c>
      <c r="G17" s="178">
        <f t="shared" si="0"/>
        <v>197697.40927692177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620538.67213159264</v>
      </c>
      <c r="F22" s="181">
        <f>F6+F7+F8+F9+F10-F13-F16+F20+F21</f>
        <v>0</v>
      </c>
      <c r="G22" s="181">
        <f>E22+F22</f>
        <v>620538.67213159264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85064.640716921203</v>
      </c>
      <c r="F24" s="27">
        <v>0</v>
      </c>
      <c r="G24" s="182">
        <f t="shared" ref="G24:G40" si="4">E24+F24</f>
        <v>85064.640716921203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23456.431438439995</v>
      </c>
      <c r="F25" s="184">
        <v>0</v>
      </c>
      <c r="G25" s="185">
        <f t="shared" si="4"/>
        <v>23456.431438439995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51664.244401769996</v>
      </c>
      <c r="F26" s="187">
        <v>0</v>
      </c>
      <c r="G26" s="188">
        <f t="shared" si="4"/>
        <v>51664.244401769996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9237.7679694299968</v>
      </c>
      <c r="F28" s="187">
        <v>0</v>
      </c>
      <c r="G28" s="188">
        <f t="shared" si="4"/>
        <v>9237.7679694299968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84358.443809639997</v>
      </c>
      <c r="F29" s="190">
        <f>SUM(F25:F28)</f>
        <v>0</v>
      </c>
      <c r="G29" s="191">
        <f t="shared" si="4"/>
        <v>84358.443809639997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29847.004410170131</v>
      </c>
      <c r="F30" s="187">
        <v>0</v>
      </c>
      <c r="G30" s="188">
        <f t="shared" si="4"/>
        <v>29847.004410170131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28917.448997716438</v>
      </c>
      <c r="F36" s="187">
        <v>0</v>
      </c>
      <c r="G36" s="188">
        <f t="shared" si="4"/>
        <v>28917.448997716438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1685.04806685331</v>
      </c>
      <c r="F37" s="187">
        <v>0</v>
      </c>
      <c r="G37" s="188">
        <f t="shared" si="4"/>
        <v>1685.04806685331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60449.501474739882</v>
      </c>
      <c r="F38" s="190">
        <f>F37+F36+F31+F30</f>
        <v>0</v>
      </c>
      <c r="G38" s="191">
        <f t="shared" si="4"/>
        <v>60449.501474739882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-197697.40927692177</v>
      </c>
      <c r="F40" s="27">
        <v>0</v>
      </c>
      <c r="G40" s="185">
        <f t="shared" si="4"/>
        <v>-197697.40927692177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229872.58600130107</v>
      </c>
      <c r="F45" s="200">
        <f>F24+F29+F38+F39+F43+F44</f>
        <v>0</v>
      </c>
      <c r="G45" s="200">
        <f>E45+F45</f>
        <v>229872.58600130107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850411.25813289371</v>
      </c>
      <c r="F47" s="200">
        <f>F22+F45-F46</f>
        <v>0</v>
      </c>
      <c r="G47" s="200">
        <f t="shared" si="8"/>
        <v>850411.25813289371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620538.67213159264</v>
      </c>
      <c r="F61" s="210">
        <f>F22+F51+F52+F54+F57+F58</f>
        <v>0</v>
      </c>
      <c r="G61" s="210">
        <f>G22+G51+G52+G54+G57+G58</f>
        <v>620538.67213159264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229872.58600130107</v>
      </c>
      <c r="F69" s="216">
        <f>F45+F62+F65+F66</f>
        <v>0</v>
      </c>
      <c r="G69" s="217">
        <f>G45+G62+G65+G66</f>
        <v>229872.58600130107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850411.25813289371</v>
      </c>
      <c r="F70" s="181">
        <f>F61+F69-F46</f>
        <v>0</v>
      </c>
      <c r="G70" s="181">
        <f>G61+G69-G46</f>
        <v>850411.25813289371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0.85843245381933286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2426340</v>
      </c>
      <c r="F74" s="220"/>
      <c r="G74" s="221">
        <f>E74+F74</f>
        <v>2426340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30.911724405402584</v>
      </c>
      <c r="F75" s="273">
        <f>+E75</f>
        <v>30.911724405402584</v>
      </c>
      <c r="G75" s="274">
        <f>E75</f>
        <v>30.911724405402584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850411.25813289371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0</v>
      </c>
      <c r="F119" s="245">
        <f>F17+F40</f>
        <v>0</v>
      </c>
      <c r="G119" s="246">
        <f>E119+F119</f>
        <v>0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2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30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MONSUMMANO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MONSUMMANO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324513.7666537987</v>
      </c>
      <c r="F6" s="27">
        <v>0</v>
      </c>
      <c r="G6" s="178">
        <f>E6+F6</f>
        <v>324513.7666537987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205336.29666358759</v>
      </c>
      <c r="F7" s="27">
        <v>0</v>
      </c>
      <c r="G7" s="178">
        <f t="shared" ref="G7:G17" si="0">E7+F7</f>
        <v>205336.29666358759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526780.27433030983</v>
      </c>
      <c r="F8" s="27">
        <v>0</v>
      </c>
      <c r="G8" s="178">
        <f t="shared" si="0"/>
        <v>526780.27433030983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1412555.6436779089</v>
      </c>
      <c r="F9" s="27">
        <v>0</v>
      </c>
      <c r="G9" s="178">
        <f t="shared" si="0"/>
        <v>1412555.6436779089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60013.06190879998</v>
      </c>
      <c r="F11" s="27">
        <v>0</v>
      </c>
      <c r="G11" s="178">
        <f t="shared" si="0"/>
        <v>60013.06190879998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434582.70223367988</v>
      </c>
      <c r="F14" s="27">
        <v>0</v>
      </c>
      <c r="G14" s="178">
        <f t="shared" si="0"/>
        <v>434582.70223367988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488966.9968980737</v>
      </c>
      <c r="F17" s="27">
        <v>0</v>
      </c>
      <c r="G17" s="178">
        <f t="shared" si="0"/>
        <v>488966.9968980737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2469185.981325605</v>
      </c>
      <c r="F22" s="181">
        <f>F6+F7+F8+F9+F10-F13-F16+F20+F21</f>
        <v>0</v>
      </c>
      <c r="G22" s="181">
        <f>E22+F22</f>
        <v>2469185.981325605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358833.33184270264</v>
      </c>
      <c r="F24" s="27">
        <v>0</v>
      </c>
      <c r="G24" s="182">
        <f t="shared" ref="G24:G40" si="4">E24+F24</f>
        <v>358833.33184270264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128191.95961571996</v>
      </c>
      <c r="F25" s="184">
        <v>0</v>
      </c>
      <c r="G25" s="185">
        <f t="shared" si="4"/>
        <v>128191.95961571996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303457.5299355599</v>
      </c>
      <c r="F26" s="187">
        <v>0</v>
      </c>
      <c r="G26" s="188">
        <f t="shared" si="4"/>
        <v>303457.5299355599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34346.418686579993</v>
      </c>
      <c r="F28" s="187">
        <v>0</v>
      </c>
      <c r="G28" s="188">
        <f t="shared" si="4"/>
        <v>34346.418686579993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465995.90823785984</v>
      </c>
      <c r="F29" s="190">
        <f>SUM(F25:F28)</f>
        <v>0</v>
      </c>
      <c r="G29" s="191">
        <f t="shared" si="4"/>
        <v>465995.90823785984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124400.48848232905</v>
      </c>
      <c r="F30" s="187">
        <v>0</v>
      </c>
      <c r="G30" s="188">
        <f t="shared" si="4"/>
        <v>124400.48848232905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112882.89806739258</v>
      </c>
      <c r="F36" s="187">
        <v>0</v>
      </c>
      <c r="G36" s="188">
        <f t="shared" si="4"/>
        <v>112882.89806739258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7793.2768363565929</v>
      </c>
      <c r="F37" s="187">
        <v>0</v>
      </c>
      <c r="G37" s="188">
        <f t="shared" si="4"/>
        <v>7793.2768363565929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245076.66338607823</v>
      </c>
      <c r="F38" s="190">
        <f>F37+F36+F31+F30</f>
        <v>0</v>
      </c>
      <c r="G38" s="191">
        <f t="shared" si="4"/>
        <v>245076.66338607823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-357272.89886839315</v>
      </c>
      <c r="F40" s="27">
        <v>0</v>
      </c>
      <c r="G40" s="185">
        <f t="shared" si="4"/>
        <v>-357272.89886839315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1069905.9034666407</v>
      </c>
      <c r="F45" s="200">
        <f>F24+F29+F38+F39+F43+F44</f>
        <v>0</v>
      </c>
      <c r="G45" s="200">
        <f>E45+F45</f>
        <v>1069905.9034666407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3539091.8847922459</v>
      </c>
      <c r="F47" s="200">
        <f>F22+F45-F46</f>
        <v>0</v>
      </c>
      <c r="G47" s="200">
        <f t="shared" si="8"/>
        <v>3539091.8847922459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2469185.981325605</v>
      </c>
      <c r="F61" s="210">
        <f>F22+F51+F52+F54+F57+F58</f>
        <v>0</v>
      </c>
      <c r="G61" s="210">
        <f>G22+G51+G52+G54+G57+G58</f>
        <v>2469185.981325605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1069905.9034666407</v>
      </c>
      <c r="F69" s="216">
        <f>F45+F62+F65+F66</f>
        <v>0</v>
      </c>
      <c r="G69" s="217">
        <f>G45+G62+G65+G66</f>
        <v>1069905.9034666407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3539091.8847922459</v>
      </c>
      <c r="F70" s="181">
        <f>F61+F69-F46</f>
        <v>0</v>
      </c>
      <c r="G70" s="181">
        <f>G61+G69-G46</f>
        <v>3539091.8847922459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0.84819617187747021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8697474.9999999981</v>
      </c>
      <c r="F74" s="220"/>
      <c r="G74" s="221">
        <f>E74+F74</f>
        <v>8697474.9999999981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27.88534270994559</v>
      </c>
      <c r="F75" s="273">
        <f>+E75</f>
        <v>27.88534270994559</v>
      </c>
      <c r="G75" s="274">
        <f>E75</f>
        <v>27.88534270994559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3539091.8847922459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131694.09802968055</v>
      </c>
      <c r="F119" s="245">
        <f>F17+F40</f>
        <v>0</v>
      </c>
      <c r="G119" s="246">
        <f>E119+F119</f>
        <v>131694.09802968055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1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29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MASSA E COZZILE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MASSA E COZZILE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138858.27583765556</v>
      </c>
      <c r="F6" s="27">
        <v>0</v>
      </c>
      <c r="G6" s="178">
        <f>E6+F6</f>
        <v>138858.27583765556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106552.2922140435</v>
      </c>
      <c r="F7" s="27">
        <v>0</v>
      </c>
      <c r="G7" s="178">
        <f t="shared" ref="G7:G17" si="0">E7+F7</f>
        <v>106552.2922140435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194738.13949589999</v>
      </c>
      <c r="F8" s="27">
        <v>0</v>
      </c>
      <c r="G8" s="178">
        <f t="shared" si="0"/>
        <v>194738.13949589999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597036.92250790109</v>
      </c>
      <c r="F9" s="27">
        <v>0</v>
      </c>
      <c r="G9" s="178">
        <f t="shared" si="0"/>
        <v>597036.92250790109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22397.503608479994</v>
      </c>
      <c r="F11" s="27">
        <v>0</v>
      </c>
      <c r="G11" s="178">
        <f t="shared" si="0"/>
        <v>22397.503608479994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199268.31565640995</v>
      </c>
      <c r="F14" s="27">
        <v>0</v>
      </c>
      <c r="G14" s="178">
        <f t="shared" si="0"/>
        <v>199268.31565640995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90184.378061870695</v>
      </c>
      <c r="F17" s="27">
        <v>0</v>
      </c>
      <c r="G17" s="178">
        <f t="shared" si="0"/>
        <v>90184.378061870695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1037185.6300555002</v>
      </c>
      <c r="F22" s="181">
        <f>F6+F7+F8+F9+F10-F13-F16+F20+F21</f>
        <v>0</v>
      </c>
      <c r="G22" s="181">
        <f>E22+F22</f>
        <v>1037185.6300555002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85927.07851296835</v>
      </c>
      <c r="F24" s="27">
        <v>0</v>
      </c>
      <c r="G24" s="182">
        <f t="shared" ref="G24:G40" si="4">E24+F24</f>
        <v>85927.07851296835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6802.7986626599977</v>
      </c>
      <c r="F25" s="184">
        <v>0</v>
      </c>
      <c r="G25" s="185">
        <f t="shared" si="4"/>
        <v>6802.7986626599977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116945.72425535998</v>
      </c>
      <c r="F26" s="187">
        <v>0</v>
      </c>
      <c r="G26" s="188">
        <f t="shared" si="4"/>
        <v>116945.72425535998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16939.687805039997</v>
      </c>
      <c r="F28" s="187">
        <v>0</v>
      </c>
      <c r="G28" s="188">
        <f t="shared" si="4"/>
        <v>16939.687805039997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140688.21072305998</v>
      </c>
      <c r="F29" s="190">
        <f>SUM(F25:F28)</f>
        <v>0</v>
      </c>
      <c r="G29" s="191">
        <f t="shared" si="4"/>
        <v>140688.21072305998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45830.870031141465</v>
      </c>
      <c r="F30" s="187">
        <v>0</v>
      </c>
      <c r="G30" s="188">
        <f t="shared" si="4"/>
        <v>45830.870031141465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51695.246208107048</v>
      </c>
      <c r="F36" s="187">
        <v>0</v>
      </c>
      <c r="G36" s="188">
        <f t="shared" si="4"/>
        <v>51695.246208107048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3830.106386544755</v>
      </c>
      <c r="F37" s="187">
        <v>0</v>
      </c>
      <c r="G37" s="188">
        <f t="shared" si="4"/>
        <v>3830.106386544755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101356.22262579328</v>
      </c>
      <c r="F38" s="190">
        <f>F37+F36+F31+F30</f>
        <v>0</v>
      </c>
      <c r="G38" s="191">
        <f t="shared" si="4"/>
        <v>101356.22262579328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61470.709860708739</v>
      </c>
      <c r="F40" s="27">
        <v>0</v>
      </c>
      <c r="G40" s="185">
        <f t="shared" si="4"/>
        <v>61470.709860708739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327971.51186182164</v>
      </c>
      <c r="F45" s="200">
        <f>F24+F29+F38+F39+F43+F44</f>
        <v>0</v>
      </c>
      <c r="G45" s="200">
        <f>E45+F45</f>
        <v>327971.51186182164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1365157.1419173218</v>
      </c>
      <c r="F47" s="200">
        <f>F22+F45-F46</f>
        <v>0</v>
      </c>
      <c r="G47" s="200">
        <f t="shared" si="8"/>
        <v>1365157.1419173218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1037185.6300555002</v>
      </c>
      <c r="F61" s="210">
        <f>F22+F51+F52+F54+F57+F58</f>
        <v>0</v>
      </c>
      <c r="G61" s="210">
        <f>G22+G51+G52+G54+G57+G58</f>
        <v>1037185.6300555002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327971.51186182164</v>
      </c>
      <c r="F69" s="216">
        <f>F45+F62+F65+F66</f>
        <v>0</v>
      </c>
      <c r="G69" s="217">
        <f>G45+G62+G65+G66</f>
        <v>327971.51186182164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1365157.1419173218</v>
      </c>
      <c r="F70" s="181">
        <f>F61+F69-F46</f>
        <v>0</v>
      </c>
      <c r="G70" s="181">
        <f>G61+G69-G46</f>
        <v>1365157.1419173218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0.82729619783728903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3967058</v>
      </c>
      <c r="F74" s="220"/>
      <c r="G74" s="221">
        <f>E74+F74</f>
        <v>3967058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31.603832207594564</v>
      </c>
      <c r="F75" s="273">
        <f>+E75</f>
        <v>31.603832207594564</v>
      </c>
      <c r="G75" s="274">
        <f>E75</f>
        <v>31.603832207594564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1365157.1419173218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151655.08792257943</v>
      </c>
      <c r="F119" s="245">
        <f>F17+F40</f>
        <v>0</v>
      </c>
      <c r="G119" s="246">
        <f>E119+F119</f>
        <v>151655.08792257943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0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28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MARLIANA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MARLIANA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42286.455171174341</v>
      </c>
      <c r="F6" s="27">
        <v>0</v>
      </c>
      <c r="G6" s="178">
        <f>E6+F6</f>
        <v>42286.455171174341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184886.80400785134</v>
      </c>
      <c r="F7" s="27">
        <v>0</v>
      </c>
      <c r="G7" s="178">
        <f t="shared" ref="G7:G17" si="0">E7+F7</f>
        <v>184886.80400785134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44881.372235699986</v>
      </c>
      <c r="F8" s="27">
        <v>0</v>
      </c>
      <c r="G8" s="178">
        <f t="shared" si="0"/>
        <v>44881.372235699986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74327.955015985484</v>
      </c>
      <c r="F9" s="27">
        <v>0</v>
      </c>
      <c r="G9" s="178">
        <f t="shared" si="0"/>
        <v>74327.955015985484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33744.532732899999</v>
      </c>
      <c r="F10" s="27">
        <v>0</v>
      </c>
      <c r="G10" s="178">
        <f t="shared" si="0"/>
        <v>33744.532732899999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9000.1983871799966</v>
      </c>
      <c r="F11" s="27">
        <v>0</v>
      </c>
      <c r="G11" s="178">
        <f t="shared" si="0"/>
        <v>9000.1983871799966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34698.466953149997</v>
      </c>
      <c r="F14" s="27">
        <v>0</v>
      </c>
      <c r="G14" s="178">
        <f t="shared" si="0"/>
        <v>34698.466953149997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30035.699231039442</v>
      </c>
      <c r="F17" s="27">
        <v>0</v>
      </c>
      <c r="G17" s="178">
        <f t="shared" si="0"/>
        <v>30035.699231039442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380127.11916361115</v>
      </c>
      <c r="F22" s="181">
        <f>F6+F7+F8+F9+F10-F13-F16+F20+F21</f>
        <v>0</v>
      </c>
      <c r="G22" s="181">
        <f>E22+F22</f>
        <v>380127.11916361115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66589.246970531211</v>
      </c>
      <c r="F24" s="27">
        <v>0</v>
      </c>
      <c r="G24" s="182">
        <f t="shared" ref="G24:G40" si="4">E24+F24</f>
        <v>66589.246970531211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3448.4274824999993</v>
      </c>
      <c r="F25" s="184">
        <v>0</v>
      </c>
      <c r="G25" s="185">
        <f t="shared" si="4"/>
        <v>3448.4274824999993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45509.304820979996</v>
      </c>
      <c r="F26" s="187">
        <v>0</v>
      </c>
      <c r="G26" s="188">
        <f t="shared" si="4"/>
        <v>45509.304820979996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39017.082214109992</v>
      </c>
      <c r="F28" s="187">
        <v>0</v>
      </c>
      <c r="G28" s="188">
        <f t="shared" si="4"/>
        <v>39017.082214109992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87974.814517589984</v>
      </c>
      <c r="F29" s="190">
        <f>SUM(F25:F28)</f>
        <v>0</v>
      </c>
      <c r="G29" s="191">
        <f t="shared" si="4"/>
        <v>87974.814517589984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30542.124214844393</v>
      </c>
      <c r="F30" s="187">
        <v>0</v>
      </c>
      <c r="G30" s="188">
        <f t="shared" si="4"/>
        <v>30542.124214844393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27945.844218045942</v>
      </c>
      <c r="F36" s="187">
        <v>0</v>
      </c>
      <c r="G36" s="188">
        <f t="shared" si="4"/>
        <v>27945.844218045942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486.75603851993355</v>
      </c>
      <c r="F37" s="187">
        <v>0</v>
      </c>
      <c r="G37" s="188">
        <f t="shared" si="4"/>
        <v>486.75603851993355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58974.724471410271</v>
      </c>
      <c r="F38" s="190">
        <f>F37+F36+F31+F30</f>
        <v>0</v>
      </c>
      <c r="G38" s="191">
        <f t="shared" si="4"/>
        <v>58974.724471410271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-30035.699231039471</v>
      </c>
      <c r="F40" s="27">
        <v>0</v>
      </c>
      <c r="G40" s="185">
        <f t="shared" si="4"/>
        <v>-30035.699231039471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213538.78595953147</v>
      </c>
      <c r="F45" s="200">
        <f>F24+F29+F38+F39+F43+F44</f>
        <v>0</v>
      </c>
      <c r="G45" s="200">
        <f>E45+F45</f>
        <v>213538.78595953147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593665.90512314264</v>
      </c>
      <c r="F47" s="200">
        <f>F22+F45-F46</f>
        <v>0</v>
      </c>
      <c r="G47" s="200">
        <f t="shared" si="8"/>
        <v>593665.90512314264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380127.11916361115</v>
      </c>
      <c r="F61" s="210">
        <f>F22+F51+F52+F54+F57+F58</f>
        <v>0</v>
      </c>
      <c r="G61" s="210">
        <f>G22+G51+G52+G54+G57+G58</f>
        <v>380127.11916361115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213538.78595953147</v>
      </c>
      <c r="F69" s="216">
        <f>F45+F62+F65+F66</f>
        <v>0</v>
      </c>
      <c r="G69" s="217">
        <f>G45+G62+G65+G66</f>
        <v>213538.78595953147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593665.90512314264</v>
      </c>
      <c r="F70" s="181">
        <f>F61+F69-F46</f>
        <v>0</v>
      </c>
      <c r="G70" s="181">
        <f>G61+G69-G46</f>
        <v>593665.90512314264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0.3323373992529372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1780572.9999999998</v>
      </c>
      <c r="F74" s="220"/>
      <c r="G74" s="221">
        <f>E74+F74</f>
        <v>1780572.9999999998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28.832332982901367</v>
      </c>
      <c r="F75" s="273">
        <f>+E75</f>
        <v>28.832332982901367</v>
      </c>
      <c r="G75" s="274">
        <f>E75</f>
        <v>28.832332982901367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593665.90512314264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-2.9103830456733704E-11</v>
      </c>
      <c r="F119" s="245">
        <f>F17+F40</f>
        <v>0</v>
      </c>
      <c r="G119" s="246">
        <f>E119+F119</f>
        <v>-2.9103830456733704E-11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glio29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27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LASTRA A SIGNA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LASTRA A SIGNA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103333.17623869459</v>
      </c>
      <c r="F6" s="27">
        <v>0</v>
      </c>
      <c r="G6" s="178">
        <f>E6+F6</f>
        <v>103333.17623869459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321254.14428917749</v>
      </c>
      <c r="F7" s="27">
        <v>0</v>
      </c>
      <c r="G7" s="178">
        <f t="shared" ref="G7:G17" si="0">E7+F7</f>
        <v>321254.14428917749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465912.93345596985</v>
      </c>
      <c r="F8" s="27">
        <v>0</v>
      </c>
      <c r="G8" s="178">
        <f t="shared" si="0"/>
        <v>465912.93345596985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1843430.173085473</v>
      </c>
      <c r="F9" s="27">
        <v>0</v>
      </c>
      <c r="G9" s="178">
        <f t="shared" si="0"/>
        <v>1843430.173085473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57581.492958989991</v>
      </c>
      <c r="F11" s="27">
        <v>0</v>
      </c>
      <c r="G11" s="178">
        <f t="shared" si="0"/>
        <v>57581.492958989991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373996.71053744992</v>
      </c>
      <c r="F14" s="27">
        <v>0</v>
      </c>
      <c r="G14" s="178">
        <f t="shared" si="0"/>
        <v>373996.71053744992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567644.8972733405</v>
      </c>
      <c r="F17" s="27">
        <v>0</v>
      </c>
      <c r="G17" s="178">
        <f t="shared" si="0"/>
        <v>567644.8972733405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2733930.4270693148</v>
      </c>
      <c r="F22" s="181">
        <f>F6+F7+F8+F9+F10-F13-F16+F20+F21</f>
        <v>0</v>
      </c>
      <c r="G22" s="181">
        <f>E22+F22</f>
        <v>2733930.4270693148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359724.29110311676</v>
      </c>
      <c r="F24" s="27">
        <v>0</v>
      </c>
      <c r="G24" s="182">
        <f t="shared" ref="G24:G40" si="4">E24+F24</f>
        <v>359724.29110311676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128766.43777998</v>
      </c>
      <c r="F25" s="184">
        <v>0</v>
      </c>
      <c r="G25" s="185">
        <f t="shared" si="4"/>
        <v>128766.43777998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291161.97072962992</v>
      </c>
      <c r="F26" s="187">
        <v>0</v>
      </c>
      <c r="G26" s="188">
        <f t="shared" si="4"/>
        <v>291161.97072962992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34857.35268014999</v>
      </c>
      <c r="F28" s="187">
        <v>0</v>
      </c>
      <c r="G28" s="188">
        <f t="shared" si="4"/>
        <v>34857.35268014999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454785.76118975994</v>
      </c>
      <c r="F29" s="190">
        <f>SUM(F25:F28)</f>
        <v>0</v>
      </c>
      <c r="G29" s="191">
        <f t="shared" si="4"/>
        <v>454785.76118975994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139792.74607053905</v>
      </c>
      <c r="F30" s="187">
        <v>0</v>
      </c>
      <c r="G30" s="188">
        <f t="shared" si="4"/>
        <v>139792.74607053905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124616.06811289207</v>
      </c>
      <c r="F36" s="187">
        <v>0</v>
      </c>
      <c r="G36" s="188">
        <f t="shared" si="4"/>
        <v>124616.06811289207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7962.3500040913877</v>
      </c>
      <c r="F37" s="187">
        <v>0</v>
      </c>
      <c r="G37" s="188">
        <f t="shared" si="4"/>
        <v>7962.3500040913877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272371.16418752249</v>
      </c>
      <c r="F38" s="190">
        <f>F37+F36+F31+F30</f>
        <v>0</v>
      </c>
      <c r="G38" s="191">
        <f t="shared" si="4"/>
        <v>272371.16418752249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-337281.84100362542</v>
      </c>
      <c r="F40" s="27">
        <v>0</v>
      </c>
      <c r="G40" s="185">
        <f t="shared" si="4"/>
        <v>-337281.84100362542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1086881.216480399</v>
      </c>
      <c r="F45" s="200">
        <f>F24+F29+F38+F39+F43+F44</f>
        <v>0</v>
      </c>
      <c r="G45" s="200">
        <f>E45+F45</f>
        <v>1086881.216480399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3820811.6435497138</v>
      </c>
      <c r="F47" s="200">
        <f>F22+F45-F46</f>
        <v>0</v>
      </c>
      <c r="G47" s="200">
        <f t="shared" si="8"/>
        <v>3820811.6435497138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2733930.4270693148</v>
      </c>
      <c r="F61" s="210">
        <f>F22+F51+F52+F54+F57+F58</f>
        <v>0</v>
      </c>
      <c r="G61" s="210">
        <f>G22+G51+G52+G54+G57+G58</f>
        <v>2733930.4270693148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1086881.216480399</v>
      </c>
      <c r="F69" s="216">
        <f>F45+F62+F65+F66</f>
        <v>0</v>
      </c>
      <c r="G69" s="217">
        <f>G45+G62+G65+G66</f>
        <v>1086881.216480399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3820811.6435497138</v>
      </c>
      <c r="F70" s="181">
        <f>F61+F69-F46</f>
        <v>0</v>
      </c>
      <c r="G70" s="181">
        <f>G61+G69-G46</f>
        <v>3820811.6435497138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0.82907880307141202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8294295.9999999981</v>
      </c>
      <c r="F74" s="220"/>
      <c r="G74" s="221">
        <f>E74+F74</f>
        <v>8294295.9999999981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36.014718232453433</v>
      </c>
      <c r="F75" s="273">
        <f>+E75</f>
        <v>36.014718232453433</v>
      </c>
      <c r="G75" s="274">
        <f>E75</f>
        <v>36.014718232453433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3820811.6435497138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19305.20618761221</v>
      </c>
      <c r="F107" s="211">
        <v>0</v>
      </c>
      <c r="G107" s="212">
        <f>E107+F107</f>
        <v>19305.20618761221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230363.05626971507</v>
      </c>
      <c r="F119" s="245">
        <f>F17+F40</f>
        <v>0</v>
      </c>
      <c r="G119" s="246">
        <f>E119+F119</f>
        <v>230363.05626971507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28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26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LARCIANO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LARCIANO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106352.63147812479</v>
      </c>
      <c r="F6" s="27">
        <v>0</v>
      </c>
      <c r="G6" s="178">
        <f>E6+F6</f>
        <v>106352.63147812479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134381.86241073237</v>
      </c>
      <c r="F7" s="27">
        <v>0</v>
      </c>
      <c r="G7" s="178">
        <f t="shared" ref="G7:G17" si="0">E7+F7</f>
        <v>134381.86241073237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157732.58094593996</v>
      </c>
      <c r="F8" s="27">
        <v>0</v>
      </c>
      <c r="G8" s="178">
        <f t="shared" si="0"/>
        <v>157732.58094593996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462377.82678118959</v>
      </c>
      <c r="F9" s="27">
        <v>0</v>
      </c>
      <c r="G9" s="178">
        <f t="shared" si="0"/>
        <v>462377.82678118959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17934.626179469997</v>
      </c>
      <c r="F11" s="27">
        <v>0</v>
      </c>
      <c r="G11" s="178">
        <f t="shared" si="0"/>
        <v>17934.626179469997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133594.30709624998</v>
      </c>
      <c r="F14" s="27">
        <v>0</v>
      </c>
      <c r="G14" s="178">
        <f t="shared" si="0"/>
        <v>133594.30709624998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157876.1676137296</v>
      </c>
      <c r="F17" s="27">
        <v>0</v>
      </c>
      <c r="G17" s="178">
        <f t="shared" si="0"/>
        <v>157876.1676137296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860844.90161598672</v>
      </c>
      <c r="F22" s="181">
        <f>F6+F7+F8+F9+F10-F13-F16+F20+F21</f>
        <v>0</v>
      </c>
      <c r="G22" s="181">
        <f>E22+F22</f>
        <v>860844.90161598672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75437.045069990796</v>
      </c>
      <c r="F24" s="27">
        <v>0</v>
      </c>
      <c r="G24" s="182">
        <f t="shared" ref="G24:G40" si="4">E24+F24</f>
        <v>75437.045069990796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41267.450594369991</v>
      </c>
      <c r="F25" s="184">
        <v>0</v>
      </c>
      <c r="G25" s="185">
        <f t="shared" si="4"/>
        <v>41267.450594369991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90688.623215189975</v>
      </c>
      <c r="F26" s="187">
        <v>0</v>
      </c>
      <c r="G26" s="188">
        <f t="shared" si="4"/>
        <v>90688.623215189975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11767.137662279996</v>
      </c>
      <c r="F28" s="187">
        <v>0</v>
      </c>
      <c r="G28" s="188">
        <f t="shared" si="4"/>
        <v>11767.137662279996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143723.21147183998</v>
      </c>
      <c r="F29" s="190">
        <f>SUM(F25:F28)</f>
        <v>0</v>
      </c>
      <c r="G29" s="191">
        <f t="shared" si="4"/>
        <v>143723.21147183998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42196.042071136828</v>
      </c>
      <c r="F30" s="187">
        <v>0</v>
      </c>
      <c r="G30" s="188">
        <f t="shared" si="4"/>
        <v>42196.042071136828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39344.490091745647</v>
      </c>
      <c r="F36" s="187">
        <v>0</v>
      </c>
      <c r="G36" s="188">
        <f t="shared" si="4"/>
        <v>39344.490091745647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2544.9965357604869</v>
      </c>
      <c r="F37" s="187">
        <v>0</v>
      </c>
      <c r="G37" s="188">
        <f t="shared" si="4"/>
        <v>2544.9965357604869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84085.528698642971</v>
      </c>
      <c r="F38" s="190">
        <f>F37+F36+F31+F30</f>
        <v>0</v>
      </c>
      <c r="G38" s="191">
        <f t="shared" si="4"/>
        <v>84085.528698642971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-129320.09537934599</v>
      </c>
      <c r="F40" s="27">
        <v>0</v>
      </c>
      <c r="G40" s="185">
        <f t="shared" si="4"/>
        <v>-129320.09537934599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303245.78524047375</v>
      </c>
      <c r="F45" s="200">
        <f>F24+F29+F38+F39+F43+F44</f>
        <v>0</v>
      </c>
      <c r="G45" s="200">
        <f>E45+F45</f>
        <v>303245.78524047375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1164090.6868564605</v>
      </c>
      <c r="F47" s="200">
        <f>F22+F45-F46</f>
        <v>0</v>
      </c>
      <c r="G47" s="200">
        <f t="shared" si="8"/>
        <v>1164090.6868564605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860844.90161598672</v>
      </c>
      <c r="F61" s="210">
        <f>F22+F51+F52+F54+F57+F58</f>
        <v>0</v>
      </c>
      <c r="G61" s="210">
        <f>G22+G51+G52+G54+G57+G58</f>
        <v>860844.90161598672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303245.78524047375</v>
      </c>
      <c r="F69" s="216">
        <f>F45+F62+F65+F66</f>
        <v>0</v>
      </c>
      <c r="G69" s="217">
        <f>G45+G62+G65+G66</f>
        <v>303245.78524047375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1164090.6868564605</v>
      </c>
      <c r="F70" s="181">
        <f>F61+F69-F46</f>
        <v>0</v>
      </c>
      <c r="G70" s="181">
        <f>G61+G69-G46</f>
        <v>1164090.6868564605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0.82762849470429978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2806711.0000000005</v>
      </c>
      <c r="F74" s="220"/>
      <c r="G74" s="221">
        <f>E74+F74</f>
        <v>2806711.0000000005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30.249687587549118</v>
      </c>
      <c r="F75" s="273">
        <f>+E75</f>
        <v>30.249687587549118</v>
      </c>
      <c r="G75" s="274">
        <f>E75</f>
        <v>30.249687587549118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1164090.6868564605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28556.07223438361</v>
      </c>
      <c r="F119" s="245">
        <f>F17+F40</f>
        <v>0</v>
      </c>
      <c r="G119" s="246">
        <f>E119+F119</f>
        <v>28556.07223438361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glio27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25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LAMPORECCHIO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LAMPORECCHIO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130502.41202025976</v>
      </c>
      <c r="F6" s="27">
        <v>0</v>
      </c>
      <c r="G6" s="178">
        <f>E6+F6</f>
        <v>130502.41202025976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132585.37397982634</v>
      </c>
      <c r="F7" s="27">
        <v>0</v>
      </c>
      <c r="G7" s="178">
        <f t="shared" ref="G7:G17" si="0">E7+F7</f>
        <v>132585.37397982634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194169.98640038996</v>
      </c>
      <c r="F8" s="27">
        <v>0</v>
      </c>
      <c r="G8" s="178">
        <f t="shared" si="0"/>
        <v>194169.98640038996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576665.24005435954</v>
      </c>
      <c r="F9" s="27">
        <v>0</v>
      </c>
      <c r="G9" s="178">
        <f t="shared" si="0"/>
        <v>576665.24005435954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21109.577929439994</v>
      </c>
      <c r="F11" s="27">
        <v>0</v>
      </c>
      <c r="G11" s="178">
        <f t="shared" si="0"/>
        <v>21109.577929439994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155812.47223541996</v>
      </c>
      <c r="F14" s="27">
        <v>0</v>
      </c>
      <c r="G14" s="178">
        <f t="shared" si="0"/>
        <v>155812.47223541996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322340.6656841794</v>
      </c>
      <c r="F17" s="27">
        <v>0</v>
      </c>
      <c r="G17" s="178">
        <f t="shared" si="0"/>
        <v>322340.6656841794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1033923.0124548356</v>
      </c>
      <c r="F22" s="181">
        <f>F6+F7+F8+F9+F10-F13-F16+F20+F21</f>
        <v>0</v>
      </c>
      <c r="G22" s="181">
        <f>E22+F22</f>
        <v>1033923.0124548356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106608.58931695478</v>
      </c>
      <c r="F24" s="27">
        <v>0</v>
      </c>
      <c r="G24" s="182">
        <f t="shared" ref="G24:G40" si="4">E24+F24</f>
        <v>106608.58931695478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52716.73584176998</v>
      </c>
      <c r="F25" s="184">
        <v>0</v>
      </c>
      <c r="G25" s="185">
        <f t="shared" si="4"/>
        <v>52716.73584176998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106743.12523875</v>
      </c>
      <c r="F26" s="187">
        <v>0</v>
      </c>
      <c r="G26" s="188">
        <f t="shared" si="4"/>
        <v>106743.12523875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9419.1709411799984</v>
      </c>
      <c r="F28" s="187">
        <v>0</v>
      </c>
      <c r="G28" s="188">
        <f t="shared" si="4"/>
        <v>9419.1709411799984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168879.03202169997</v>
      </c>
      <c r="F29" s="190">
        <f>SUM(F25:F28)</f>
        <v>0</v>
      </c>
      <c r="G29" s="191">
        <f t="shared" si="4"/>
        <v>168879.03202169997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52430.37301073689</v>
      </c>
      <c r="F30" s="187">
        <v>0</v>
      </c>
      <c r="G30" s="188">
        <f t="shared" si="4"/>
        <v>52430.37301073689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10264.827572999997</v>
      </c>
      <c r="F31" s="193">
        <f>SUM(F32:F35)</f>
        <v>0</v>
      </c>
      <c r="G31" s="188">
        <f t="shared" si="4"/>
        <v>10264.827572999997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10264.827572999997</v>
      </c>
      <c r="F33" s="187">
        <v>0</v>
      </c>
      <c r="G33" s="188">
        <f>E33+F33</f>
        <v>10264.827572999997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53412.935861456965</v>
      </c>
      <c r="F36" s="187">
        <v>0</v>
      </c>
      <c r="G36" s="188">
        <f t="shared" si="4"/>
        <v>53412.935861456965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3157.2071242628735</v>
      </c>
      <c r="F37" s="187">
        <v>0</v>
      </c>
      <c r="G37" s="188">
        <f t="shared" si="4"/>
        <v>3157.2071242628735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119265.34356945673</v>
      </c>
      <c r="F38" s="190">
        <f>F37+F36+F31+F30</f>
        <v>0</v>
      </c>
      <c r="G38" s="191">
        <f t="shared" si="4"/>
        <v>119265.34356945673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-351718.44254581968</v>
      </c>
      <c r="F40" s="27">
        <v>0</v>
      </c>
      <c r="G40" s="185">
        <f t="shared" si="4"/>
        <v>-351718.44254581968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394752.96490811149</v>
      </c>
      <c r="F45" s="200">
        <f>F24+F29+F38+F39+F43+F44</f>
        <v>0</v>
      </c>
      <c r="G45" s="200">
        <f>E45+F45</f>
        <v>394752.96490811149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1428675.9773629471</v>
      </c>
      <c r="F47" s="200">
        <f>F22+F45-F46</f>
        <v>0</v>
      </c>
      <c r="G47" s="200">
        <f t="shared" si="8"/>
        <v>1428675.9773629471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1033923.0124548356</v>
      </c>
      <c r="F61" s="210">
        <f>F22+F51+F52+F54+F57+F58</f>
        <v>0</v>
      </c>
      <c r="G61" s="210">
        <f>G22+G51+G52+G54+G57+G58</f>
        <v>1033923.0124548356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394752.96490811149</v>
      </c>
      <c r="F69" s="216">
        <f>F45+F62+F65+F66</f>
        <v>0</v>
      </c>
      <c r="G69" s="217">
        <f>G45+G62+G65+G66</f>
        <v>394752.96490811149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1428675.9773629471</v>
      </c>
      <c r="F70" s="181">
        <f>F61+F69-F46</f>
        <v>0</v>
      </c>
      <c r="G70" s="181">
        <f>G61+G69-G46</f>
        <v>1428675.9773629471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0.89072451027379196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3676442.0000000009</v>
      </c>
      <c r="F74" s="220"/>
      <c r="G74" s="221">
        <f>E74+F74</f>
        <v>3676442.0000000009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31.010444337215159</v>
      </c>
      <c r="F75" s="273">
        <f>+E75</f>
        <v>31.010444337215159</v>
      </c>
      <c r="G75" s="274">
        <f>E75</f>
        <v>31.010444337215159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1428675.9773629471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-29377.776861640275</v>
      </c>
      <c r="F119" s="245">
        <f>F17+F40</f>
        <v>0</v>
      </c>
      <c r="G119" s="246">
        <f>E119+F119</f>
        <v>-29377.776861640275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glio26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24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INCISA E FIGLINE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INCISA E FIGLINE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552564.21015129844</v>
      </c>
      <c r="F6" s="27">
        <v>0</v>
      </c>
      <c r="G6" s="178">
        <f>E6+F6</f>
        <v>552564.21015129844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898238.01621438633</v>
      </c>
      <c r="F7" s="27">
        <v>0</v>
      </c>
      <c r="G7" s="178">
        <f t="shared" ref="G7:G17" si="0">E7+F7</f>
        <v>898238.01621438633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601859.17435643985</v>
      </c>
      <c r="F8" s="27">
        <v>0</v>
      </c>
      <c r="G8" s="178">
        <f t="shared" si="0"/>
        <v>601859.17435643985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1331206.0053820005</v>
      </c>
      <c r="F9" s="27">
        <v>0</v>
      </c>
      <c r="G9" s="178">
        <f t="shared" si="0"/>
        <v>1331206.0053820005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-41525.390979599906</v>
      </c>
      <c r="F10" s="27">
        <v>0</v>
      </c>
      <c r="G10" s="178">
        <f t="shared" si="0"/>
        <v>-41525.390979599906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66425.153484689989</v>
      </c>
      <c r="F11" s="27">
        <v>0</v>
      </c>
      <c r="G11" s="178">
        <f t="shared" si="0"/>
        <v>66425.153484689989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299262.57229868992</v>
      </c>
      <c r="F14" s="27">
        <v>0</v>
      </c>
      <c r="G14" s="178">
        <f t="shared" si="0"/>
        <v>299262.57229868992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131314.00472570211</v>
      </c>
      <c r="F17" s="27">
        <v>0</v>
      </c>
      <c r="G17" s="178">
        <f t="shared" si="0"/>
        <v>131314.00472570211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3342342.0151245249</v>
      </c>
      <c r="F22" s="181">
        <f>F6+F7+F8+F9+F10-F13-F16+F20+F21</f>
        <v>0</v>
      </c>
      <c r="G22" s="181">
        <f>E22+F22</f>
        <v>3342342.0151245249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676735.3548353255</v>
      </c>
      <c r="F24" s="27">
        <v>0</v>
      </c>
      <c r="G24" s="182">
        <f t="shared" ref="G24:G40" si="4">E24+F24</f>
        <v>676735.3548353255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190506.96198533993</v>
      </c>
      <c r="F25" s="184">
        <v>0</v>
      </c>
      <c r="G25" s="185">
        <f t="shared" si="4"/>
        <v>190506.96198533993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560171.44571387977</v>
      </c>
      <c r="F26" s="187">
        <v>0</v>
      </c>
      <c r="G26" s="188">
        <f t="shared" si="4"/>
        <v>560171.44571387977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139325.79091430997</v>
      </c>
      <c r="F28" s="187">
        <v>0</v>
      </c>
      <c r="G28" s="188">
        <f t="shared" si="4"/>
        <v>139325.79091430997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890004.19861352956</v>
      </c>
      <c r="F29" s="190">
        <f>SUM(F25:F28)</f>
        <v>0</v>
      </c>
      <c r="G29" s="191">
        <f t="shared" si="4"/>
        <v>890004.19861352956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185964.14793117714</v>
      </c>
      <c r="F30" s="187">
        <v>0</v>
      </c>
      <c r="G30" s="188">
        <f t="shared" si="4"/>
        <v>185964.14793117714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163463.86574077213</v>
      </c>
      <c r="F36" s="187">
        <v>0</v>
      </c>
      <c r="G36" s="188">
        <f t="shared" si="4"/>
        <v>163463.86574077213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9875.5371791147845</v>
      </c>
      <c r="F37" s="187">
        <v>0</v>
      </c>
      <c r="G37" s="188">
        <f t="shared" si="4"/>
        <v>9875.5371791147845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359303.55085106404</v>
      </c>
      <c r="F38" s="190">
        <f>F37+F36+F31+F30</f>
        <v>0</v>
      </c>
      <c r="G38" s="191">
        <f t="shared" si="4"/>
        <v>359303.55085106404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-1006599.4365253476</v>
      </c>
      <c r="F40" s="27">
        <v>0</v>
      </c>
      <c r="G40" s="185">
        <f t="shared" si="4"/>
        <v>-1006599.4365253476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1926043.104299919</v>
      </c>
      <c r="F45" s="200">
        <f>F24+F29+F38+F39+F43+F44</f>
        <v>0</v>
      </c>
      <c r="G45" s="200">
        <f>E45+F45</f>
        <v>1926043.104299919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5268385.1194244437</v>
      </c>
      <c r="F47" s="200">
        <f>F22+F45-F46</f>
        <v>0</v>
      </c>
      <c r="G47" s="200">
        <f t="shared" si="8"/>
        <v>5268385.1194244437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3342342.0151245249</v>
      </c>
      <c r="F61" s="210">
        <f>F22+F51+F52+F54+F57+F58</f>
        <v>0</v>
      </c>
      <c r="G61" s="210">
        <f>G22+G51+G52+G54+G57+G58</f>
        <v>3342342.0151245249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1926043.104299919</v>
      </c>
      <c r="F69" s="216">
        <f>F45+F62+F65+F66</f>
        <v>0</v>
      </c>
      <c r="G69" s="217">
        <f>G45+G62+G65+G66</f>
        <v>1926043.104299919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5268385.1194244437</v>
      </c>
      <c r="F70" s="181">
        <f>F61+F69-F46</f>
        <v>0</v>
      </c>
      <c r="G70" s="181">
        <f>G61+G69-G46</f>
        <v>5268385.1194244437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0.58935221456860842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14359230</v>
      </c>
      <c r="F74" s="220"/>
      <c r="G74" s="221">
        <f>E74+F74</f>
        <v>14359230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32.468004686044807</v>
      </c>
      <c r="F75" s="273">
        <f>+E75</f>
        <v>32.468004686044807</v>
      </c>
      <c r="G75" s="274">
        <f>E75</f>
        <v>32.468004686044807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5268385.1194244437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59537.235153071291</v>
      </c>
      <c r="F107" s="211">
        <v>0</v>
      </c>
      <c r="G107" s="212">
        <f>E107+F107</f>
        <v>59537.235153071291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-875285.43179964554</v>
      </c>
      <c r="F119" s="245">
        <f>F17+F40</f>
        <v>0</v>
      </c>
      <c r="G119" s="246">
        <f>E119+F119</f>
        <v>-875285.43179964554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92D050"/>
    <pageSetUpPr fitToPage="1"/>
  </sheetPr>
  <dimension ref="A1:N120"/>
  <sheetViews>
    <sheetView zoomScale="90" zoomScaleNormal="90" workbookViewId="0">
      <pane xSplit="4" ySplit="5" topLeftCell="F6" activePane="bottomRight" state="frozen"/>
      <selection activeCell="E29" sqref="E29"/>
      <selection pane="topRight" activeCell="E29" sqref="E29"/>
      <selection pane="bottomLeft" activeCell="E29" sqref="E29"/>
      <selection pane="bottomRight" activeCell="N40" sqref="N40"/>
    </sheetView>
  </sheetViews>
  <sheetFormatPr defaultRowHeight="15.75" x14ac:dyDescent="0.25"/>
  <cols>
    <col min="1" max="1" width="4.33203125" style="42" customWidth="1"/>
    <col min="2" max="2" width="96.332031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3" width="2.5" style="42" customWidth="1"/>
    <col min="14" max="14" width="28.33203125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0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">
        <v>122</v>
      </c>
    </row>
    <row r="4" spans="1:14" ht="32.25" thickBot="1" x14ac:dyDescent="0.3">
      <c r="A4" s="1"/>
      <c r="B4" s="51"/>
      <c r="C4" s="3" t="s">
        <v>0</v>
      </c>
      <c r="D4" s="4"/>
      <c r="E4" s="325" t="str">
        <f>+N3</f>
        <v>Concessione ALIA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f>+SUM('VINCI:ABETONE CUTIGLIANO'!E6)</f>
        <v>26572084.596147075</v>
      </c>
      <c r="F6" s="27">
        <f>+SUM('VINCI:ABETONE CUTIGLIANO'!F6)</f>
        <v>0</v>
      </c>
      <c r="G6" s="178">
        <f>E6+F6</f>
        <v>26572084.596147075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f>+SUM('VINCI:ABETONE CUTIGLIANO'!E7)</f>
        <v>53702427.815776721</v>
      </c>
      <c r="F7" s="27">
        <f>+SUM('VINCI:ABETONE CUTIGLIANO'!F7)</f>
        <v>0</v>
      </c>
      <c r="G7" s="178">
        <f t="shared" ref="G7:G17" si="0">E7+F7</f>
        <v>53702427.815776721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f>+SUM('VINCI:ABETONE CUTIGLIANO'!E8)</f>
        <v>42907185.502981775</v>
      </c>
      <c r="F8" s="27">
        <f>+SUM('VINCI:ABETONE CUTIGLIANO'!F8)</f>
        <v>0</v>
      </c>
      <c r="G8" s="178">
        <f t="shared" si="0"/>
        <v>42907185.502981775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f>+SUM('VINCI:ABETONE CUTIGLIANO'!E9)</f>
        <v>90822991.822022438</v>
      </c>
      <c r="F9" s="27">
        <f>+SUM('VINCI:ABETONE CUTIGLIANO'!F9)</f>
        <v>0</v>
      </c>
      <c r="G9" s="178">
        <f t="shared" si="0"/>
        <v>90822991.822022438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f>+SUM('VINCI:ABETONE CUTIGLIANO'!E10)</f>
        <v>6746033.3098014919</v>
      </c>
      <c r="F10" s="27">
        <f>+SUM('VINCI:ABETONE CUTIGLIANO'!F10)</f>
        <v>0</v>
      </c>
      <c r="G10" s="178">
        <f t="shared" si="0"/>
        <v>6746033.3098014919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f>+SUM('VINCI:ABETONE CUTIGLIANO'!E11)</f>
        <v>4233711.8593469691</v>
      </c>
      <c r="F11" s="27">
        <f>+SUM('VINCI:ABETONE CUTIGLIANO'!F11)</f>
        <v>0</v>
      </c>
      <c r="G11" s="178">
        <f t="shared" si="0"/>
        <v>4233711.8593469691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96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27"/>
      <c r="F13" s="27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f>+SUM('VINCI:ABETONE CUTIGLIANO'!E14)</f>
        <v>24460384.341332942</v>
      </c>
      <c r="F14" s="27">
        <f>+SUM('VINCI:ABETONE CUTIGLIANO'!F14)</f>
        <v>0</v>
      </c>
      <c r="G14" s="178">
        <f t="shared" si="0"/>
        <v>24460384.341332942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96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27"/>
      <c r="F16" s="27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f>+SUM('VINCI:ABETONE CUTIGLIANO'!E17)</f>
        <v>34232225.395766348</v>
      </c>
      <c r="F17" s="27">
        <f>+SUM('VINCI:ABETONE CUTIGLIANO'!F17)</f>
        <v>0</v>
      </c>
      <c r="G17" s="178">
        <f t="shared" si="0"/>
        <v>34232225.395766348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96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96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27"/>
      <c r="F20" s="27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f>+SUM('VINCI:ABETONE CUTIGLIANO'!F21)</f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220750723.04672951</v>
      </c>
      <c r="F22" s="181">
        <f>F6+F7+F8+F9+F10-F13-F16+F20+F21</f>
        <v>0</v>
      </c>
      <c r="G22" s="181">
        <f>E22+F22</f>
        <v>220750723.04672951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f>+SUM('VINCI:ABETONE CUTIGLIANO'!E24)</f>
        <v>43841638.105164893</v>
      </c>
      <c r="F24" s="27">
        <f>+SUM('VINCI:ABETONE CUTIGLIANO'!F24)</f>
        <v>0</v>
      </c>
      <c r="G24" s="182">
        <f t="shared" ref="G24:G40" si="4">E24+F24</f>
        <v>43841638.105164893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f>+SUM('VINCI:ABETONE CUTIGLIANO'!E25)</f>
        <v>9415804.7433467675</v>
      </c>
      <c r="F25" s="184">
        <f>+SUM('VINCI:ABETONE CUTIGLIANO'!F25)</f>
        <v>0</v>
      </c>
      <c r="G25" s="185">
        <f t="shared" si="4"/>
        <v>9415804.7433467675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f>+SUM('VINCI:ABETONE CUTIGLIANO'!E26)</f>
        <v>22624168.205478832</v>
      </c>
      <c r="F26" s="187">
        <f>+SUM('VINCI:ABETONE CUTIGLIANO'!F26)</f>
        <v>0</v>
      </c>
      <c r="G26" s="188">
        <f t="shared" si="4"/>
        <v>22624168.205478832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f>+SUM('VINCI:ABETONE CUTIGLIANO'!E27)</f>
        <v>0</v>
      </c>
      <c r="F27" s="187">
        <f>+SUM('VINCI:ABETONE CUTIGLIANO'!F27)</f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f>+SUM('VINCI:ABETONE CUTIGLIANO'!E28)</f>
        <v>6502317.8922401704</v>
      </c>
      <c r="F28" s="187">
        <f>+SUM('VINCI:ABETONE CUTIGLIANO'!F28)</f>
        <v>0</v>
      </c>
      <c r="G28" s="188">
        <f t="shared" si="4"/>
        <v>6502317.8922401704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38542290.841065764</v>
      </c>
      <c r="F29" s="190">
        <f>SUM(F25:F28)</f>
        <v>0</v>
      </c>
      <c r="G29" s="191">
        <f t="shared" si="4"/>
        <v>38542290.841065764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f>+SUM('VINCI:ABETONE CUTIGLIANO'!E30)</f>
        <v>13426170.837582173</v>
      </c>
      <c r="F30" s="187">
        <f>+SUM('VINCI:ABETONE CUTIGLIANO'!F30)</f>
        <v>0</v>
      </c>
      <c r="G30" s="188">
        <f t="shared" si="4"/>
        <v>13426170.837582173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10264.827572999997</v>
      </c>
      <c r="F31" s="193">
        <f>SUM(F32:F35)</f>
        <v>0</v>
      </c>
      <c r="G31" s="188">
        <f t="shared" si="4"/>
        <v>10264.827572999997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f>+SUM('VINCI:ABETONE CUTIGLIANO'!E32)</f>
        <v>0</v>
      </c>
      <c r="F32" s="187">
        <f>+SUM('VINCI:ABETONE CUTIGLIANO'!F32)</f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f>+SUM('VINCI:ABETONE CUTIGLIANO'!E33)</f>
        <v>10264.827572999997</v>
      </c>
      <c r="F33" s="187">
        <f>+SUM('VINCI:ABETONE CUTIGLIANO'!F33)</f>
        <v>0</v>
      </c>
      <c r="G33" s="188">
        <f>E33+F33</f>
        <v>10264.827572999997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f>+SUM('VINCI:ABETONE CUTIGLIANO'!E34)</f>
        <v>0</v>
      </c>
      <c r="F34" s="187">
        <f>+SUM('VINCI:ABETONE CUTIGLIANO'!F34)</f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f>+SUM('VINCI:ABETONE CUTIGLIANO'!E35)</f>
        <v>0</v>
      </c>
      <c r="F35" s="187">
        <f>+SUM('VINCI:ABETONE CUTIGLIANO'!F35)</f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f>+SUM('VINCI:ABETONE CUTIGLIANO'!E36)</f>
        <v>9559877.1619547755</v>
      </c>
      <c r="F36" s="187">
        <f>+SUM('VINCI:ABETONE CUTIGLIANO'!F36)</f>
        <v>0</v>
      </c>
      <c r="G36" s="188">
        <f t="shared" si="4"/>
        <v>9559877.1619547755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f>+SUM('VINCI:ABETONE CUTIGLIANO'!E37)</f>
        <v>479329.24064000015</v>
      </c>
      <c r="F37" s="187">
        <f>+SUM('VINCI:ABETONE CUTIGLIANO'!F37)</f>
        <v>0</v>
      </c>
      <c r="G37" s="188">
        <f t="shared" si="4"/>
        <v>479329.24064000015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23475642.067749947</v>
      </c>
      <c r="F38" s="190">
        <f>F37+F36+F31+F30</f>
        <v>0</v>
      </c>
      <c r="G38" s="191">
        <f t="shared" si="4"/>
        <v>23475642.067749947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f>+SUM('VINCI:ABETONE CUTIGLIANO'!E39)</f>
        <v>0</v>
      </c>
      <c r="F39" s="27">
        <f>+SUM('VINCI:ABETONE CUTIGLIANO'!F39)</f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f>+SUM('VINCI:ABETONE CUTIGLIANO'!E40)</f>
        <v>-23175525.825262677</v>
      </c>
      <c r="F40" s="27">
        <f>+SUM('VINCI:ABETONE CUTIGLIANO'!F40)</f>
        <v>0</v>
      </c>
      <c r="G40" s="185">
        <f t="shared" si="4"/>
        <v>-23175525.825262677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7"/>
      <c r="F41" s="298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99"/>
      <c r="F42" s="300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27"/>
      <c r="F43" s="27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f>+SUM('VINCI:ABETONE CUTIGLIANO'!F44)</f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105859571.0139806</v>
      </c>
      <c r="F45" s="200">
        <f>F24+F29+F38+F39+F43+F44</f>
        <v>0</v>
      </c>
      <c r="G45" s="200">
        <f>E45+F45</f>
        <v>105859571.0139806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f>+SUM('VINCI:ABETONE CUTIGLIANO'!E46)</f>
        <v>0</v>
      </c>
      <c r="F46" s="27">
        <f>+SUM('VINCI:ABETONE CUTIGLIANO'!F46)</f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326610294.06071007</v>
      </c>
      <c r="F47" s="200">
        <f>F22+F45-F46</f>
        <v>0</v>
      </c>
      <c r="G47" s="200">
        <f t="shared" si="8"/>
        <v>326610294.06071007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f>+SUM('VINCI:ABETONE CUTIGLIANO'!E48)</f>
        <v>0</v>
      </c>
      <c r="F48" s="202">
        <f>+SUM('VINCI:ABETONE CUTIGLIANO'!F48)</f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301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302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303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220750723.04672951</v>
      </c>
      <c r="F61" s="210">
        <f>F22+F51+F52+F54+F57+F58</f>
        <v>0</v>
      </c>
      <c r="G61" s="210">
        <f>G22+G51+G52+G54+G57+G58</f>
        <v>220750723.04672951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105859571.0139806</v>
      </c>
      <c r="F69" s="216">
        <f>F45+F62+F65+F66</f>
        <v>0</v>
      </c>
      <c r="G69" s="217">
        <f>G45+G62+G65+G66</f>
        <v>105859571.0139806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326610294.06071007</v>
      </c>
      <c r="F70" s="181">
        <f>F61+F69-F46</f>
        <v>0</v>
      </c>
      <c r="G70" s="181">
        <f>G61+G69-G46</f>
        <v>326610294.06071007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304"/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294"/>
      <c r="F74" s="220"/>
      <c r="G74" s="221">
        <f>E74+F74</f>
        <v>0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95"/>
      <c r="F75" s="273">
        <f>+E75</f>
        <v>0</v>
      </c>
      <c r="G75" s="274">
        <f>E75</f>
        <v>0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305"/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306"/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30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308"/>
      <c r="F81" s="281">
        <f t="shared" ref="F81:G81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308"/>
      <c r="F82" s="281">
        <f t="shared" ref="F82:G82" si="12">+E82</f>
        <v>0</v>
      </c>
      <c r="G82" s="282">
        <f t="shared" si="12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30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30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30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30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326610294.06071007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f>+SUM('VINCI:ABETONE CUTIGLIANO'!E107)</f>
        <v>1453880.800399696</v>
      </c>
      <c r="F107" s="211">
        <f>+SUM('VINCI:ABETONE CUTIGLIANO'!F107)</f>
        <v>0</v>
      </c>
      <c r="G107" s="212">
        <f>E107+F107</f>
        <v>1453880.800399696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3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3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3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3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11056699.570503671</v>
      </c>
      <c r="F119" s="245">
        <f>F17+F40</f>
        <v>0</v>
      </c>
      <c r="G119" s="246">
        <f>E119+F119</f>
        <v>11056699.570503671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glio25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23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IMPRUNETA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IMPRUNETA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301731.78954658599</v>
      </c>
      <c r="F6" s="27">
        <v>0</v>
      </c>
      <c r="G6" s="178">
        <f>E6+F6</f>
        <v>301731.78954658599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290893.21654114622</v>
      </c>
      <c r="F7" s="27">
        <v>0</v>
      </c>
      <c r="G7" s="178">
        <f t="shared" ref="G7:G17" si="0">E7+F7</f>
        <v>290893.21654114622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440085.98769134976</v>
      </c>
      <c r="F8" s="27">
        <v>0</v>
      </c>
      <c r="G8" s="178">
        <f t="shared" si="0"/>
        <v>440085.98769134976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1395606.7305248131</v>
      </c>
      <c r="F9" s="27">
        <v>0</v>
      </c>
      <c r="G9" s="178">
        <f t="shared" si="0"/>
        <v>1395606.7305248131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41547.656200049991</v>
      </c>
      <c r="F11" s="27">
        <v>0</v>
      </c>
      <c r="G11" s="178">
        <f t="shared" si="0"/>
        <v>41547.656200049991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220526.13295712994</v>
      </c>
      <c r="F14" s="27">
        <v>0</v>
      </c>
      <c r="G14" s="178">
        <f t="shared" si="0"/>
        <v>220526.13295712994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308753.52665650891</v>
      </c>
      <c r="F17" s="27">
        <v>0</v>
      </c>
      <c r="G17" s="178">
        <f t="shared" si="0"/>
        <v>308753.52665650891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2428317.7243038951</v>
      </c>
      <c r="F22" s="181">
        <f>F6+F7+F8+F9+F10-F13-F16+F20+F21</f>
        <v>0</v>
      </c>
      <c r="G22" s="181">
        <f>E22+F22</f>
        <v>2428317.7243038951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159056.86995600371</v>
      </c>
      <c r="F24" s="27">
        <v>0</v>
      </c>
      <c r="G24" s="182">
        <f t="shared" ref="G24:G40" si="4">E24+F24</f>
        <v>159056.86995600371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113000.44997240997</v>
      </c>
      <c r="F25" s="184">
        <v>0</v>
      </c>
      <c r="G25" s="185">
        <f t="shared" si="4"/>
        <v>113000.44997240997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210085.96435826996</v>
      </c>
      <c r="F26" s="187">
        <v>0</v>
      </c>
      <c r="G26" s="188">
        <f t="shared" si="4"/>
        <v>210085.96435826996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37617.541841879996</v>
      </c>
      <c r="F28" s="187">
        <v>0</v>
      </c>
      <c r="G28" s="188">
        <f t="shared" si="4"/>
        <v>37617.541841879996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360703.95617255993</v>
      </c>
      <c r="F29" s="190">
        <f>SUM(F25:F28)</f>
        <v>0</v>
      </c>
      <c r="G29" s="191">
        <f t="shared" si="4"/>
        <v>360703.95617255993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112748.28345216234</v>
      </c>
      <c r="F30" s="187">
        <v>0</v>
      </c>
      <c r="G30" s="188">
        <f t="shared" si="4"/>
        <v>112748.28345216234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88562.458850649549</v>
      </c>
      <c r="F36" s="187">
        <v>0</v>
      </c>
      <c r="G36" s="188">
        <f t="shared" si="4"/>
        <v>88562.458850649549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6358.3028409672306</v>
      </c>
      <c r="F37" s="187">
        <v>0</v>
      </c>
      <c r="G37" s="188">
        <f t="shared" si="4"/>
        <v>6358.3028409672306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207669.04514377913</v>
      </c>
      <c r="F38" s="190">
        <f>F37+F36+F31+F30</f>
        <v>0</v>
      </c>
      <c r="G38" s="191">
        <f t="shared" si="4"/>
        <v>207669.04514377913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-249486.94124749966</v>
      </c>
      <c r="F40" s="27">
        <v>0</v>
      </c>
      <c r="G40" s="185">
        <f t="shared" si="4"/>
        <v>-249486.94124749966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727429.87127234275</v>
      </c>
      <c r="F45" s="200">
        <f>F24+F29+F38+F39+F43+F44</f>
        <v>0</v>
      </c>
      <c r="G45" s="200">
        <f>E45+F45</f>
        <v>727429.87127234275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3155747.5955762379</v>
      </c>
      <c r="F47" s="200">
        <f>F22+F45-F46</f>
        <v>0</v>
      </c>
      <c r="G47" s="200">
        <f t="shared" si="8"/>
        <v>3155747.5955762379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2428317.7243038951</v>
      </c>
      <c r="F61" s="210">
        <f>F22+F51+F52+F54+F57+F58</f>
        <v>0</v>
      </c>
      <c r="G61" s="210">
        <f>G22+G51+G52+G54+G57+G58</f>
        <v>2428317.7243038951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727429.87127234275</v>
      </c>
      <c r="F69" s="216">
        <f>F45+F62+F65+F66</f>
        <v>0</v>
      </c>
      <c r="G69" s="217">
        <f>G45+G62+G65+G66</f>
        <v>727429.87127234275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3155747.5955762379</v>
      </c>
      <c r="F70" s="181">
        <f>F61+F69-F46</f>
        <v>0</v>
      </c>
      <c r="G70" s="181">
        <f>G61+G69-G46</f>
        <v>3155747.5955762379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0.73399544057602906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7031589.9999999981</v>
      </c>
      <c r="F74" s="220"/>
      <c r="G74" s="221">
        <f>E74+F74</f>
        <v>7031589.9999999981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33.982309645597972</v>
      </c>
      <c r="F75" s="273">
        <f>+E75</f>
        <v>33.982309645597972</v>
      </c>
      <c r="G75" s="274">
        <f>E75</f>
        <v>33.982309645597972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3155747.5955762379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27751.097859554458</v>
      </c>
      <c r="F107" s="211">
        <v>0</v>
      </c>
      <c r="G107" s="212">
        <f>E107+F107</f>
        <v>27751.097859554458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59266.585409009247</v>
      </c>
      <c r="F119" s="245">
        <f>F17+F40</f>
        <v>0</v>
      </c>
      <c r="G119" s="246">
        <f>E119+F119</f>
        <v>59266.585409009247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glio24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22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GREVE IN CHIANTI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GREVE IN CHIANTI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289301.65533013496</v>
      </c>
      <c r="F6" s="27">
        <v>0</v>
      </c>
      <c r="G6" s="178">
        <f>E6+F6</f>
        <v>289301.65533013496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316689.53068524064</v>
      </c>
      <c r="F7" s="27">
        <v>0</v>
      </c>
      <c r="G7" s="178">
        <f t="shared" ref="G7:G17" si="0">E7+F7</f>
        <v>316689.53068524064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400410.90604514995</v>
      </c>
      <c r="F8" s="27">
        <v>0</v>
      </c>
      <c r="G8" s="178">
        <f t="shared" si="0"/>
        <v>400410.90604514995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1282752.2351757323</v>
      </c>
      <c r="F9" s="27">
        <v>0</v>
      </c>
      <c r="G9" s="178">
        <f t="shared" si="0"/>
        <v>1282752.2351757323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39163.510085699985</v>
      </c>
      <c r="F11" s="27">
        <v>0</v>
      </c>
      <c r="G11" s="178">
        <f t="shared" si="0"/>
        <v>39163.510085699985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207561.36123722995</v>
      </c>
      <c r="F14" s="27">
        <v>0</v>
      </c>
      <c r="G14" s="178">
        <f t="shared" si="0"/>
        <v>207561.36123722995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537472.17214929895</v>
      </c>
      <c r="F17" s="27">
        <v>0</v>
      </c>
      <c r="G17" s="178">
        <f t="shared" si="0"/>
        <v>537472.17214929895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2289154.327236258</v>
      </c>
      <c r="F22" s="181">
        <f>F6+F7+F8+F9+F10-F13-F16+F20+F21</f>
        <v>0</v>
      </c>
      <c r="G22" s="181">
        <f>E22+F22</f>
        <v>2289154.327236258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430608.80993083719</v>
      </c>
      <c r="F24" s="27">
        <v>0</v>
      </c>
      <c r="G24" s="182">
        <f t="shared" ref="G24:G40" si="4">E24+F24</f>
        <v>430608.80993083719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93518.742337019969</v>
      </c>
      <c r="F25" s="184">
        <v>0</v>
      </c>
      <c r="G25" s="185">
        <f t="shared" si="4"/>
        <v>93518.742337019969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198034.33016366992</v>
      </c>
      <c r="F26" s="187">
        <v>0</v>
      </c>
      <c r="G26" s="188">
        <f t="shared" si="4"/>
        <v>198034.33016366992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42463.920839339989</v>
      </c>
      <c r="F28" s="187">
        <v>0</v>
      </c>
      <c r="G28" s="188">
        <f t="shared" si="4"/>
        <v>42463.920839339989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334016.99334002985</v>
      </c>
      <c r="F29" s="190">
        <f>SUM(F25:F28)</f>
        <v>0</v>
      </c>
      <c r="G29" s="191">
        <f t="shared" si="4"/>
        <v>334016.99334002985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127361.03010362484</v>
      </c>
      <c r="F30" s="187">
        <v>0</v>
      </c>
      <c r="G30" s="188">
        <f t="shared" si="4"/>
        <v>127361.03010362484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100949.08834715206</v>
      </c>
      <c r="F36" s="187">
        <v>0</v>
      </c>
      <c r="G36" s="188">
        <f t="shared" si="4"/>
        <v>100949.08834715206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5971.0223942119028</v>
      </c>
      <c r="F37" s="187">
        <v>0</v>
      </c>
      <c r="G37" s="188">
        <f t="shared" si="4"/>
        <v>5971.0223942119028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234281.14084498881</v>
      </c>
      <c r="F38" s="190">
        <f>F37+F36+F31+F30</f>
        <v>0</v>
      </c>
      <c r="G38" s="191">
        <f t="shared" si="4"/>
        <v>234281.14084498881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-496099.94539065217</v>
      </c>
      <c r="F40" s="27">
        <v>0</v>
      </c>
      <c r="G40" s="185">
        <f t="shared" si="4"/>
        <v>-496099.94539065217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998906.94411585596</v>
      </c>
      <c r="F45" s="200">
        <f>F24+F29+F38+F39+F43+F44</f>
        <v>0</v>
      </c>
      <c r="G45" s="200">
        <f>E45+F45</f>
        <v>998906.94411585596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3288061.2713521142</v>
      </c>
      <c r="F47" s="200">
        <f>F22+F45-F46</f>
        <v>0</v>
      </c>
      <c r="G47" s="200">
        <f t="shared" si="8"/>
        <v>3288061.2713521142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2289154.327236258</v>
      </c>
      <c r="F61" s="210">
        <f>F22+F51+F52+F54+F57+F58</f>
        <v>0</v>
      </c>
      <c r="G61" s="210">
        <f>G22+G51+G52+G54+G57+G58</f>
        <v>2289154.327236258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998906.94411585596</v>
      </c>
      <c r="F69" s="216">
        <f>F45+F62+F65+F66</f>
        <v>0</v>
      </c>
      <c r="G69" s="217">
        <f>G45+G62+G65+G66</f>
        <v>998906.94411585596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3288061.2713521142</v>
      </c>
      <c r="F70" s="181">
        <f>F61+F69-F46</f>
        <v>0</v>
      </c>
      <c r="G70" s="181">
        <f>G61+G69-G46</f>
        <v>3288061.2713521142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0.72148220507541672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7311241.9999999991</v>
      </c>
      <c r="F74" s="220"/>
      <c r="G74" s="221">
        <f>E74+F74</f>
        <v>7311241.9999999991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41.540946742763346</v>
      </c>
      <c r="F75" s="273">
        <f>+E75</f>
        <v>41.540946742763346</v>
      </c>
      <c r="G75" s="274">
        <f>E75</f>
        <v>41.540946742763346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3288061.2713521142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15497.539493684359</v>
      </c>
      <c r="F107" s="211">
        <v>0</v>
      </c>
      <c r="G107" s="212">
        <f>E107+F107</f>
        <v>15497.539493684359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41372.226758646779</v>
      </c>
      <c r="F119" s="245">
        <f>F17+F40</f>
        <v>0</v>
      </c>
      <c r="G119" s="246">
        <f>E119+F119</f>
        <v>41372.226758646779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glio23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21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GAMBASSI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GAMBASSI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88606.179991431651</v>
      </c>
      <c r="F6" s="27">
        <v>0</v>
      </c>
      <c r="G6" s="178">
        <f>E6+F6</f>
        <v>88606.179991431651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128363.91749206034</v>
      </c>
      <c r="F7" s="27">
        <v>0</v>
      </c>
      <c r="G7" s="178">
        <f t="shared" ref="G7:G17" si="0">E7+F7</f>
        <v>128363.91749206034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123684.48286193996</v>
      </c>
      <c r="F8" s="27">
        <v>0</v>
      </c>
      <c r="G8" s="178">
        <f t="shared" si="0"/>
        <v>123684.48286193996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408559.97288981319</v>
      </c>
      <c r="F9" s="27">
        <v>0</v>
      </c>
      <c r="G9" s="178">
        <f t="shared" si="0"/>
        <v>408559.97288981319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13639.499693819997</v>
      </c>
      <c r="F11" s="27">
        <v>0</v>
      </c>
      <c r="G11" s="178">
        <f t="shared" si="0"/>
        <v>13639.499693819997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101877.69007415995</v>
      </c>
      <c r="F14" s="27">
        <v>0</v>
      </c>
      <c r="G14" s="178">
        <f t="shared" si="0"/>
        <v>101877.69007415995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272509.22883795027</v>
      </c>
      <c r="F17" s="27">
        <v>0</v>
      </c>
      <c r="G17" s="178">
        <f t="shared" si="0"/>
        <v>272509.22883795027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749214.55323524517</v>
      </c>
      <c r="F22" s="181">
        <f>F6+F7+F8+F9+F10-F13-F16+F20+F21</f>
        <v>0</v>
      </c>
      <c r="G22" s="181">
        <f>E22+F22</f>
        <v>749214.55323524517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73376.321297312461</v>
      </c>
      <c r="F24" s="27">
        <v>0</v>
      </c>
      <c r="G24" s="182">
        <f t="shared" ref="G24:G40" si="4">E24+F24</f>
        <v>73376.321297312461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33454.978677119994</v>
      </c>
      <c r="F25" s="184">
        <v>0</v>
      </c>
      <c r="G25" s="185">
        <f t="shared" si="4"/>
        <v>33454.978677119994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68966.960792729995</v>
      </c>
      <c r="F26" s="187">
        <v>0</v>
      </c>
      <c r="G26" s="188">
        <f t="shared" si="4"/>
        <v>68966.960792729995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12206.957642879996</v>
      </c>
      <c r="F28" s="187">
        <v>0</v>
      </c>
      <c r="G28" s="188">
        <f t="shared" si="4"/>
        <v>12206.957642879996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114628.89711272997</v>
      </c>
      <c r="F29" s="190">
        <f>SUM(F25:F28)</f>
        <v>0</v>
      </c>
      <c r="G29" s="191">
        <f t="shared" si="4"/>
        <v>114628.89711272997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34110.169892529811</v>
      </c>
      <c r="F30" s="187">
        <v>0</v>
      </c>
      <c r="G30" s="188">
        <f t="shared" si="4"/>
        <v>34110.169892529811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31343.419176701042</v>
      </c>
      <c r="F36" s="187">
        <v>0</v>
      </c>
      <c r="G36" s="188">
        <f t="shared" si="4"/>
        <v>31343.419176701042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2097.8535587721362</v>
      </c>
      <c r="F37" s="187">
        <v>0</v>
      </c>
      <c r="G37" s="188">
        <f t="shared" si="4"/>
        <v>2097.8535587721362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67551.442628002987</v>
      </c>
      <c r="F38" s="190">
        <f>F37+F36+F31+F30</f>
        <v>0</v>
      </c>
      <c r="G38" s="191">
        <f t="shared" si="4"/>
        <v>67551.442628002987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-237883.09997967741</v>
      </c>
      <c r="F40" s="27">
        <v>0</v>
      </c>
      <c r="G40" s="185">
        <f t="shared" si="4"/>
        <v>-237883.09997967741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255556.66103804542</v>
      </c>
      <c r="F45" s="200">
        <f>F24+F29+F38+F39+F43+F44</f>
        <v>0</v>
      </c>
      <c r="G45" s="200">
        <f>E45+F45</f>
        <v>255556.66103804542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1004771.2142732906</v>
      </c>
      <c r="F47" s="200">
        <f>F22+F45-F46</f>
        <v>0</v>
      </c>
      <c r="G47" s="200">
        <f t="shared" si="8"/>
        <v>1004771.2142732906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749214.55323524517</v>
      </c>
      <c r="F61" s="210">
        <f>F22+F51+F52+F54+F57+F58</f>
        <v>0</v>
      </c>
      <c r="G61" s="210">
        <f>G22+G51+G52+G54+G57+G58</f>
        <v>749214.55323524517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255556.66103804542</v>
      </c>
      <c r="F69" s="216">
        <f>F45+F62+F65+F66</f>
        <v>0</v>
      </c>
      <c r="G69" s="217">
        <f>G45+G62+G65+G66</f>
        <v>255556.66103804542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1004771.2142732906</v>
      </c>
      <c r="F70" s="181">
        <f>F61+F69-F46</f>
        <v>0</v>
      </c>
      <c r="G70" s="181">
        <f>G61+G69-G46</f>
        <v>1004771.2142732906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0.78532906749424169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2479856</v>
      </c>
      <c r="F74" s="220"/>
      <c r="G74" s="221">
        <f>E74+F74</f>
        <v>2479856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29.676093695496217</v>
      </c>
      <c r="F75" s="273">
        <f>+E75</f>
        <v>29.676093695496217</v>
      </c>
      <c r="G75" s="274">
        <f>E75</f>
        <v>29.676093695496217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1004771.2142732906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34626.128858272859</v>
      </c>
      <c r="F119" s="245">
        <f>F17+F40</f>
        <v>0</v>
      </c>
      <c r="G119" s="246">
        <f>E119+F119</f>
        <v>34626.128858272859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glio22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20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FUCECCHIO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FUCECCHIO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355078.08974775026</v>
      </c>
      <c r="F6" s="27">
        <v>0</v>
      </c>
      <c r="G6" s="178">
        <f>E6+F6</f>
        <v>355078.08974775026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439072.52135083947</v>
      </c>
      <c r="F7" s="27">
        <v>0</v>
      </c>
      <c r="G7" s="178">
        <f t="shared" ref="G7:G17" si="0">E7+F7</f>
        <v>439072.52135083947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645725.36799770989</v>
      </c>
      <c r="F8" s="27">
        <v>0</v>
      </c>
      <c r="G8" s="178">
        <f t="shared" si="0"/>
        <v>645725.36799770989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1628274.5701874292</v>
      </c>
      <c r="F9" s="27">
        <v>0</v>
      </c>
      <c r="G9" s="178">
        <f t="shared" si="0"/>
        <v>1628274.5701874292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65491.583457299988</v>
      </c>
      <c r="F11" s="27">
        <v>0</v>
      </c>
      <c r="G11" s="178">
        <f t="shared" si="0"/>
        <v>65491.583457299988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485000.46280685993</v>
      </c>
      <c r="F14" s="27">
        <v>0</v>
      </c>
      <c r="G14" s="178">
        <f t="shared" si="0"/>
        <v>485000.46280685993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800673.51220953115</v>
      </c>
      <c r="F17" s="27">
        <v>0</v>
      </c>
      <c r="G17" s="178">
        <f t="shared" si="0"/>
        <v>800673.51220953115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3068150.5492837289</v>
      </c>
      <c r="F22" s="181">
        <f>F6+F7+F8+F9+F10-F13-F16+F20+F21</f>
        <v>0</v>
      </c>
      <c r="G22" s="181">
        <f>E22+F22</f>
        <v>3068150.5492837289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368971.26599469309</v>
      </c>
      <c r="F24" s="27">
        <v>0</v>
      </c>
      <c r="G24" s="182">
        <f t="shared" ref="G24:G40" si="4">E24+F24</f>
        <v>368971.26599469309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137192.41100565001</v>
      </c>
      <c r="F25" s="184">
        <v>0</v>
      </c>
      <c r="G25" s="185">
        <f t="shared" si="4"/>
        <v>137192.41100565001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331161.93826715992</v>
      </c>
      <c r="F26" s="187">
        <v>0</v>
      </c>
      <c r="G26" s="188">
        <f t="shared" si="4"/>
        <v>331161.93826715992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38877.616978199985</v>
      </c>
      <c r="F28" s="187">
        <v>0</v>
      </c>
      <c r="G28" s="188">
        <f t="shared" si="4"/>
        <v>38877.616978199985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507231.9662510099</v>
      </c>
      <c r="F29" s="190">
        <f>SUM(F25:F28)</f>
        <v>0</v>
      </c>
      <c r="G29" s="191">
        <f t="shared" si="4"/>
        <v>507231.9662510099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152031.07381797308</v>
      </c>
      <c r="F30" s="187">
        <v>0</v>
      </c>
      <c r="G30" s="188">
        <f t="shared" si="4"/>
        <v>152031.07381797308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138475.56337494735</v>
      </c>
      <c r="F36" s="187">
        <v>0</v>
      </c>
      <c r="G36" s="188">
        <f t="shared" si="4"/>
        <v>138475.56337494735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8531.6921999854203</v>
      </c>
      <c r="F37" s="187">
        <v>0</v>
      </c>
      <c r="G37" s="188">
        <f t="shared" si="4"/>
        <v>8531.6921999854203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299038.32939290581</v>
      </c>
      <c r="F38" s="190">
        <f>F37+F36+F31+F30</f>
        <v>0</v>
      </c>
      <c r="G38" s="191">
        <f t="shared" si="4"/>
        <v>299038.32939290581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-297515.9877623124</v>
      </c>
      <c r="F40" s="27">
        <v>0</v>
      </c>
      <c r="G40" s="185">
        <f t="shared" si="4"/>
        <v>-297515.9877623124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1175241.5616386088</v>
      </c>
      <c r="F45" s="200">
        <f>F24+F29+F38+F39+F43+F44</f>
        <v>0</v>
      </c>
      <c r="G45" s="200">
        <f>E45+F45</f>
        <v>1175241.5616386088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4243392.1109223375</v>
      </c>
      <c r="F47" s="200">
        <f>F22+F45-F46</f>
        <v>0</v>
      </c>
      <c r="G47" s="200">
        <f t="shared" si="8"/>
        <v>4243392.1109223375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3068150.5492837289</v>
      </c>
      <c r="F61" s="210">
        <f>F22+F51+F52+F54+F57+F58</f>
        <v>0</v>
      </c>
      <c r="G61" s="210">
        <f>G22+G51+G52+G54+G57+G58</f>
        <v>3068150.5492837289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1175241.5616386088</v>
      </c>
      <c r="F69" s="216">
        <f>F45+F62+F65+F66</f>
        <v>0</v>
      </c>
      <c r="G69" s="217">
        <f>G45+G62+G65+G66</f>
        <v>1175241.5616386088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4243392.1109223375</v>
      </c>
      <c r="F70" s="181">
        <f>F61+F69-F46</f>
        <v>0</v>
      </c>
      <c r="G70" s="181">
        <f>G61+G69-G46</f>
        <v>4243392.1109223375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0.86691450016219918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10668991.000000002</v>
      </c>
      <c r="F74" s="220"/>
      <c r="G74" s="221">
        <f>E74+F74</f>
        <v>10668991.000000002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27.022393780771672</v>
      </c>
      <c r="F75" s="273">
        <f>+E75</f>
        <v>27.022393780771672</v>
      </c>
      <c r="G75" s="274">
        <f>E75</f>
        <v>27.022393780771672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4243392.1109223375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503157.52444721875</v>
      </c>
      <c r="F119" s="245">
        <f>F17+F40</f>
        <v>0</v>
      </c>
      <c r="G119" s="246">
        <f>E119+F119</f>
        <v>503157.52444721875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glio21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19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FIRENZE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FIRENZE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7392877.8192708725</v>
      </c>
      <c r="F6" s="27">
        <v>0</v>
      </c>
      <c r="G6" s="178">
        <f>E6+F6</f>
        <v>7392877.8192708725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19119140.579171032</v>
      </c>
      <c r="F7" s="27">
        <v>0</v>
      </c>
      <c r="G7" s="178">
        <f t="shared" ref="G7:G17" si="0">E7+F7</f>
        <v>19119140.579171032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12686685.062851798</v>
      </c>
      <c r="F8" s="27">
        <v>0</v>
      </c>
      <c r="G8" s="178">
        <f t="shared" si="0"/>
        <v>12686685.062851798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18533542.475264061</v>
      </c>
      <c r="F9" s="27">
        <v>0</v>
      </c>
      <c r="G9" s="178">
        <f t="shared" si="0"/>
        <v>18533542.475264061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3020939.9251418933</v>
      </c>
      <c r="F10" s="27">
        <v>0</v>
      </c>
      <c r="G10" s="178">
        <f t="shared" si="0"/>
        <v>3020939.9251418933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1074896.0884061398</v>
      </c>
      <c r="F11" s="27">
        <v>0</v>
      </c>
      <c r="G11" s="178">
        <f t="shared" si="0"/>
        <v>1074896.0884061398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5292073.1250687288</v>
      </c>
      <c r="F14" s="27">
        <v>0</v>
      </c>
      <c r="G14" s="178">
        <f t="shared" si="0"/>
        <v>5292073.1250687288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16640919.426293515</v>
      </c>
      <c r="F17" s="27">
        <v>0</v>
      </c>
      <c r="G17" s="178">
        <f t="shared" si="0"/>
        <v>16640919.426293515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60753185.861699648</v>
      </c>
      <c r="F22" s="181">
        <f>F6+F7+F8+F9+F10-F13-F16+F20+F21</f>
        <v>0</v>
      </c>
      <c r="G22" s="181">
        <f>E22+F22</f>
        <v>60753185.861699648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18752626.862196654</v>
      </c>
      <c r="F24" s="27">
        <v>0</v>
      </c>
      <c r="G24" s="182">
        <f t="shared" ref="G24:G40" si="4">E24+F24</f>
        <v>18752626.862196654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3035892.2393900095</v>
      </c>
      <c r="F25" s="184">
        <v>0</v>
      </c>
      <c r="G25" s="185">
        <f t="shared" si="4"/>
        <v>3035892.2393900095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5361176.3329023877</v>
      </c>
      <c r="F26" s="187">
        <v>0</v>
      </c>
      <c r="G26" s="188">
        <f t="shared" si="4"/>
        <v>5361176.3329023877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2703863.0178159596</v>
      </c>
      <c r="F28" s="187">
        <v>0</v>
      </c>
      <c r="G28" s="188">
        <f t="shared" si="4"/>
        <v>2703863.0178159596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11100931.590108357</v>
      </c>
      <c r="F29" s="190">
        <f>SUM(F25:F28)</f>
        <v>0</v>
      </c>
      <c r="G29" s="191">
        <f t="shared" si="4"/>
        <v>11100931.590108357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4368950.7525358135</v>
      </c>
      <c r="F30" s="187">
        <v>0</v>
      </c>
      <c r="G30" s="188">
        <f t="shared" si="4"/>
        <v>4368950.7525358135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2128880.1751357792</v>
      </c>
      <c r="F36" s="187">
        <v>0</v>
      </c>
      <c r="G36" s="188">
        <f t="shared" si="4"/>
        <v>2128880.1751357792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63265.243494117596</v>
      </c>
      <c r="F37" s="187">
        <v>0</v>
      </c>
      <c r="G37" s="188">
        <f t="shared" si="4"/>
        <v>63265.243494117596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6561096.1711657103</v>
      </c>
      <c r="F38" s="190">
        <f>F37+F36+F31+F30</f>
        <v>0</v>
      </c>
      <c r="G38" s="191">
        <f t="shared" si="4"/>
        <v>6561096.1711657103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-12584717.896853261</v>
      </c>
      <c r="F40" s="27">
        <v>0</v>
      </c>
      <c r="G40" s="185">
        <f t="shared" si="4"/>
        <v>-12584717.896853261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36414654.623470724</v>
      </c>
      <c r="F45" s="200">
        <f>F24+F29+F38+F39+F43+F44</f>
        <v>0</v>
      </c>
      <c r="G45" s="200">
        <f>E45+F45</f>
        <v>36414654.623470724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97167840.485170364</v>
      </c>
      <c r="F47" s="200">
        <f>F22+F45-F46</f>
        <v>0</v>
      </c>
      <c r="G47" s="200">
        <f t="shared" si="8"/>
        <v>97167840.485170364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60753185.861699648</v>
      </c>
      <c r="F61" s="210">
        <f>F22+F51+F52+F54+F57+F58</f>
        <v>0</v>
      </c>
      <c r="G61" s="210">
        <f>G22+G51+G52+G54+G57+G58</f>
        <v>60753185.861699648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36414654.623470724</v>
      </c>
      <c r="F69" s="216">
        <f>F45+F62+F65+F66</f>
        <v>0</v>
      </c>
      <c r="G69" s="217">
        <f>G45+G62+G65+G66</f>
        <v>36414654.623470724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97167840.485170364</v>
      </c>
      <c r="F70" s="181">
        <f>F61+F69-F46</f>
        <v>0</v>
      </c>
      <c r="G70" s="181">
        <f>G61+G69-G46</f>
        <v>97167840.485170364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0.53948823358584164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247659394</v>
      </c>
      <c r="F74" s="220"/>
      <c r="G74" s="221">
        <f>E74+F74</f>
        <v>247659394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32.446422288425914</v>
      </c>
      <c r="F75" s="273">
        <f>+E75</f>
        <v>32.446422288425914</v>
      </c>
      <c r="G75" s="274">
        <f>E75</f>
        <v>32.446422288425914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97167840.485170364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708258.54953012126</v>
      </c>
      <c r="F107" s="211">
        <v>0</v>
      </c>
      <c r="G107" s="212">
        <f>E107+F107</f>
        <v>708258.54953012126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4056201.529440254</v>
      </c>
      <c r="F119" s="245">
        <f>F17+F40</f>
        <v>0</v>
      </c>
      <c r="G119" s="246">
        <f>E119+F119</f>
        <v>4056201.529440254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glio20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18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FIESOLE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FIESOLE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225517.84272144584</v>
      </c>
      <c r="F6" s="27">
        <v>0</v>
      </c>
      <c r="G6" s="178">
        <f>E6+F6</f>
        <v>225517.84272144584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287412.65037158673</v>
      </c>
      <c r="F7" s="27">
        <v>0</v>
      </c>
      <c r="G7" s="178">
        <f t="shared" ref="G7:G17" si="0">E7+F7</f>
        <v>287412.65037158673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721649.52997136966</v>
      </c>
      <c r="F8" s="27">
        <v>0</v>
      </c>
      <c r="G8" s="178">
        <f t="shared" si="0"/>
        <v>721649.52997136966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1084574.6655083678</v>
      </c>
      <c r="F9" s="27">
        <v>0</v>
      </c>
      <c r="G9" s="178">
        <f t="shared" si="0"/>
        <v>1084574.6655083678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39972.663480749994</v>
      </c>
      <c r="F11" s="27">
        <v>0</v>
      </c>
      <c r="G11" s="178">
        <f t="shared" si="0"/>
        <v>39972.663480749994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229141.46356100996</v>
      </c>
      <c r="F14" s="27">
        <v>0</v>
      </c>
      <c r="G14" s="178">
        <f t="shared" si="0"/>
        <v>229141.46356100996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257468.64796371781</v>
      </c>
      <c r="F17" s="27">
        <v>0</v>
      </c>
      <c r="G17" s="178">
        <f t="shared" si="0"/>
        <v>257468.64796371781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2319154.68857277</v>
      </c>
      <c r="F22" s="181">
        <f>F6+F7+F8+F9+F10-F13-F16+F20+F21</f>
        <v>0</v>
      </c>
      <c r="G22" s="181">
        <f>E22+F22</f>
        <v>2319154.68857277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504072.08704981138</v>
      </c>
      <c r="F24" s="27">
        <v>0</v>
      </c>
      <c r="G24" s="182">
        <f t="shared" ref="G24:G40" si="4">E24+F24</f>
        <v>504072.08704981138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96572.414688749966</v>
      </c>
      <c r="F25" s="184">
        <v>0</v>
      </c>
      <c r="G25" s="185">
        <f t="shared" si="4"/>
        <v>96572.414688749966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334226.98562252999</v>
      </c>
      <c r="F26" s="187">
        <v>0</v>
      </c>
      <c r="G26" s="188">
        <f t="shared" si="4"/>
        <v>334226.98562252999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36317.593472159992</v>
      </c>
      <c r="F28" s="187">
        <v>0</v>
      </c>
      <c r="G28" s="188">
        <f t="shared" si="4"/>
        <v>36317.593472159992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467116.99378343992</v>
      </c>
      <c r="F29" s="190">
        <f>SUM(F25:F28)</f>
        <v>0</v>
      </c>
      <c r="G29" s="191">
        <f t="shared" si="4"/>
        <v>467116.99378343992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120515.60366279911</v>
      </c>
      <c r="F30" s="187">
        <v>0</v>
      </c>
      <c r="G30" s="188">
        <f t="shared" si="4"/>
        <v>120515.60366279911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91362.677402568996</v>
      </c>
      <c r="F36" s="187">
        <v>0</v>
      </c>
      <c r="G36" s="188">
        <f t="shared" si="4"/>
        <v>91362.677402568996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5855.7347085318597</v>
      </c>
      <c r="F37" s="187">
        <v>0</v>
      </c>
      <c r="G37" s="188">
        <f t="shared" si="4"/>
        <v>5855.7347085318597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217734.01577389997</v>
      </c>
      <c r="F38" s="190">
        <f>F37+F36+F31+F30</f>
        <v>0</v>
      </c>
      <c r="G38" s="191">
        <f t="shared" si="4"/>
        <v>217734.01577389997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-454031.28032352391</v>
      </c>
      <c r="F40" s="27">
        <v>0</v>
      </c>
      <c r="G40" s="185">
        <f t="shared" si="4"/>
        <v>-454031.28032352391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1188923.0966071514</v>
      </c>
      <c r="F45" s="200">
        <f>F24+F29+F38+F39+F43+F44</f>
        <v>0</v>
      </c>
      <c r="G45" s="200">
        <f>E45+F45</f>
        <v>1188923.0966071514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3508077.7851799214</v>
      </c>
      <c r="F47" s="200">
        <f>F22+F45-F46</f>
        <v>0</v>
      </c>
      <c r="G47" s="200">
        <f t="shared" si="8"/>
        <v>3508077.7851799214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2319154.68857277</v>
      </c>
      <c r="F61" s="210">
        <f>F22+F51+F52+F54+F57+F58</f>
        <v>0</v>
      </c>
      <c r="G61" s="210">
        <f>G22+G51+G52+G54+G57+G58</f>
        <v>2319154.68857277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1188923.0966071514</v>
      </c>
      <c r="F69" s="216">
        <f>F45+F62+F65+F66</f>
        <v>0</v>
      </c>
      <c r="G69" s="217">
        <f>G45+G62+G65+G66</f>
        <v>1188923.0966071514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3508077.7851799214</v>
      </c>
      <c r="F70" s="181">
        <f>F61+F69-F46</f>
        <v>0</v>
      </c>
      <c r="G70" s="181">
        <f>G61+G69-G46</f>
        <v>3508077.7851799214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0.7036711388103849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6316732</v>
      </c>
      <c r="F74" s="220"/>
      <c r="G74" s="221">
        <f>E74+F74</f>
        <v>6316732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41.352843798786459</v>
      </c>
      <c r="F75" s="273">
        <f>+E75</f>
        <v>41.352843798786459</v>
      </c>
      <c r="G75" s="274">
        <f>E75</f>
        <v>41.352843798786459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3508077.7851799214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20381.078339559404</v>
      </c>
      <c r="F107" s="211">
        <v>0</v>
      </c>
      <c r="G107" s="212">
        <f>E107+F107</f>
        <v>20381.078339559404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-196562.6323598061</v>
      </c>
      <c r="F119" s="245">
        <f>F17+F40</f>
        <v>0</v>
      </c>
      <c r="G119" s="246">
        <f>E119+F119</f>
        <v>-196562.6323598061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glio19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17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EMPOLI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EMPOLI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808076.64824193192</v>
      </c>
      <c r="F6" s="27">
        <v>0</v>
      </c>
      <c r="G6" s="178">
        <f>E6+F6</f>
        <v>808076.64824193192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1062941.6750769673</v>
      </c>
      <c r="F7" s="27">
        <v>0</v>
      </c>
      <c r="G7" s="178">
        <f t="shared" ref="G7:G17" si="0">E7+F7</f>
        <v>1062941.6750769673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1416608.4336303896</v>
      </c>
      <c r="F8" s="27">
        <v>0</v>
      </c>
      <c r="G8" s="178">
        <f t="shared" si="0"/>
        <v>1416608.4336303896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3860866.639950267</v>
      </c>
      <c r="F9" s="27">
        <v>0</v>
      </c>
      <c r="G9" s="178">
        <f t="shared" si="0"/>
        <v>3860866.639950267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138448.15473488995</v>
      </c>
      <c r="F11" s="27">
        <v>0</v>
      </c>
      <c r="G11" s="178">
        <f t="shared" si="0"/>
        <v>138448.15473488995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1108878.3754148097</v>
      </c>
      <c r="F14" s="27">
        <v>0</v>
      </c>
      <c r="G14" s="178">
        <f t="shared" si="0"/>
        <v>1108878.3754148097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552007.6375125777</v>
      </c>
      <c r="F17" s="27">
        <v>0</v>
      </c>
      <c r="G17" s="178">
        <f t="shared" si="0"/>
        <v>552007.6375125777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7148493.3968995558</v>
      </c>
      <c r="F22" s="181">
        <f>F6+F7+F8+F9+F10-F13-F16+F20+F21</f>
        <v>0</v>
      </c>
      <c r="G22" s="181">
        <f>E22+F22</f>
        <v>7148493.3968995558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1500741.1336057386</v>
      </c>
      <c r="F24" s="27">
        <v>0</v>
      </c>
      <c r="G24" s="182">
        <f t="shared" ref="G24:G40" si="4">E24+F24</f>
        <v>1500741.1336057386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299915.52179588994</v>
      </c>
      <c r="F25" s="184">
        <v>0</v>
      </c>
      <c r="G25" s="185">
        <f t="shared" si="4"/>
        <v>299915.52179588994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700071.35046848992</v>
      </c>
      <c r="F26" s="187">
        <v>0</v>
      </c>
      <c r="G26" s="188">
        <f t="shared" si="4"/>
        <v>700071.35046848992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94880.70674081998</v>
      </c>
      <c r="F28" s="187">
        <v>0</v>
      </c>
      <c r="G28" s="188">
        <f t="shared" si="4"/>
        <v>94880.70674081998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1094867.5790052</v>
      </c>
      <c r="F29" s="190">
        <f>SUM(F25:F28)</f>
        <v>0</v>
      </c>
      <c r="G29" s="191">
        <f t="shared" si="4"/>
        <v>1094867.5790052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351161.79064747522</v>
      </c>
      <c r="F30" s="187">
        <v>0</v>
      </c>
      <c r="G30" s="188">
        <f t="shared" si="4"/>
        <v>351161.79064747522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317905.72216322517</v>
      </c>
      <c r="F36" s="187">
        <v>0</v>
      </c>
      <c r="G36" s="188">
        <f t="shared" si="4"/>
        <v>317905.72216322517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20236.734230511287</v>
      </c>
      <c r="F37" s="187">
        <v>0</v>
      </c>
      <c r="G37" s="188">
        <f t="shared" si="4"/>
        <v>20236.734230511287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689304.2470412117</v>
      </c>
      <c r="F38" s="190">
        <f>F37+F36+F31+F30</f>
        <v>0</v>
      </c>
      <c r="G38" s="191">
        <f t="shared" si="4"/>
        <v>689304.2470412117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-151114.7110452326</v>
      </c>
      <c r="F40" s="27">
        <v>0</v>
      </c>
      <c r="G40" s="185">
        <f t="shared" si="4"/>
        <v>-151114.7110452326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3284912.95965215</v>
      </c>
      <c r="F45" s="200">
        <f>F24+F29+F38+F39+F43+F44</f>
        <v>0</v>
      </c>
      <c r="G45" s="200">
        <f>E45+F45</f>
        <v>3284912.95965215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10433406.356551707</v>
      </c>
      <c r="F47" s="200">
        <f>F22+F45-F46</f>
        <v>0</v>
      </c>
      <c r="G47" s="200">
        <f t="shared" si="8"/>
        <v>10433406.356551707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7148493.3968995558</v>
      </c>
      <c r="F61" s="210">
        <f>F22+F51+F52+F54+F57+F58</f>
        <v>0</v>
      </c>
      <c r="G61" s="210">
        <f>G22+G51+G52+G54+G57+G58</f>
        <v>7148493.3968995558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3284912.95965215</v>
      </c>
      <c r="F69" s="216">
        <f>F45+F62+F65+F66</f>
        <v>0</v>
      </c>
      <c r="G69" s="217">
        <f>G45+G62+G65+G66</f>
        <v>3284912.95965215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10433406.356551707</v>
      </c>
      <c r="F70" s="181">
        <f>F61+F69-F46</f>
        <v>0</v>
      </c>
      <c r="G70" s="181">
        <f>G61+G69-G46</f>
        <v>10433406.356551707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0.83932167065811392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24289852.999999993</v>
      </c>
      <c r="F74" s="220"/>
      <c r="G74" s="221">
        <f>E74+F74</f>
        <v>24289852.999999993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32.039712894254095</v>
      </c>
      <c r="F75" s="273">
        <f>+E75</f>
        <v>32.039712894254095</v>
      </c>
      <c r="G75" s="274">
        <f>E75</f>
        <v>32.039712894254095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10433406.356551707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400892.9264673451</v>
      </c>
      <c r="F119" s="245">
        <f>F17+F40</f>
        <v>0</v>
      </c>
      <c r="G119" s="246">
        <f>E119+F119</f>
        <v>400892.9264673451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glio18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16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CHIESINA UZZANESE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CHIESINA UZZANESE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85642.084964256035</v>
      </c>
      <c r="F6" s="27">
        <v>0</v>
      </c>
      <c r="G6" s="178">
        <f>E6+F6</f>
        <v>85642.084964256035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57475.998180701557</v>
      </c>
      <c r="F7" s="27">
        <v>0</v>
      </c>
      <c r="G7" s="178">
        <f t="shared" ref="G7:G17" si="0">E7+F7</f>
        <v>57475.998180701557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106153.37582849998</v>
      </c>
      <c r="F8" s="27">
        <v>0</v>
      </c>
      <c r="G8" s="178">
        <f t="shared" si="0"/>
        <v>106153.37582849998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372425.32225428859</v>
      </c>
      <c r="F9" s="27">
        <v>0</v>
      </c>
      <c r="G9" s="178">
        <f t="shared" si="0"/>
        <v>372425.32225428859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12901.197188879996</v>
      </c>
      <c r="F11" s="27">
        <v>0</v>
      </c>
      <c r="G11" s="178">
        <f t="shared" si="0"/>
        <v>12901.197188879996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94926.98600384999</v>
      </c>
      <c r="F14" s="27">
        <v>0</v>
      </c>
      <c r="G14" s="178">
        <f t="shared" si="0"/>
        <v>94926.98600384999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217564.54546115326</v>
      </c>
      <c r="F17" s="27">
        <v>0</v>
      </c>
      <c r="G17" s="178">
        <f t="shared" si="0"/>
        <v>217564.54546115326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621696.78122774616</v>
      </c>
      <c r="F22" s="181">
        <f>F6+F7+F8+F9+F10-F13-F16+F20+F21</f>
        <v>0</v>
      </c>
      <c r="G22" s="181">
        <f>E22+F22</f>
        <v>621696.78122774616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66418.771076845296</v>
      </c>
      <c r="F24" s="27">
        <v>0</v>
      </c>
      <c r="G24" s="182">
        <f t="shared" ref="G24:G40" si="4">E24+F24</f>
        <v>66418.771076845296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4943.2486903799991</v>
      </c>
      <c r="F25" s="184">
        <v>0</v>
      </c>
      <c r="G25" s="185">
        <f t="shared" si="4"/>
        <v>4943.2486903799991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67134.006469529966</v>
      </c>
      <c r="F26" s="187">
        <v>0</v>
      </c>
      <c r="G26" s="188">
        <f t="shared" si="4"/>
        <v>67134.006469529966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8614.8954391499974</v>
      </c>
      <c r="F28" s="187">
        <v>0</v>
      </c>
      <c r="G28" s="188">
        <f t="shared" si="4"/>
        <v>8614.8954391499974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80692.150599059969</v>
      </c>
      <c r="F29" s="190">
        <f>SUM(F25:F28)</f>
        <v>0</v>
      </c>
      <c r="G29" s="191">
        <f t="shared" si="4"/>
        <v>80692.150599059969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30798.679827950898</v>
      </c>
      <c r="F30" s="187">
        <v>0</v>
      </c>
      <c r="G30" s="188">
        <f t="shared" si="4"/>
        <v>30798.679827950898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31147.0165378368</v>
      </c>
      <c r="F36" s="187">
        <v>0</v>
      </c>
      <c r="G36" s="188">
        <f t="shared" si="4"/>
        <v>31147.0165378368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2287.119354690647</v>
      </c>
      <c r="F37" s="187">
        <v>0</v>
      </c>
      <c r="G37" s="188">
        <f t="shared" si="4"/>
        <v>2287.119354690647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64232.815720478349</v>
      </c>
      <c r="F38" s="190">
        <f>F37+F36+F31+F30</f>
        <v>0</v>
      </c>
      <c r="G38" s="191">
        <f t="shared" si="4"/>
        <v>64232.815720478349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79918.143905261415</v>
      </c>
      <c r="F40" s="27">
        <v>0</v>
      </c>
      <c r="G40" s="185">
        <f t="shared" si="4"/>
        <v>79918.143905261415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211343.7373963836</v>
      </c>
      <c r="F45" s="200">
        <f>F24+F29+F38+F39+F43+F44</f>
        <v>0</v>
      </c>
      <c r="G45" s="200">
        <f>E45+F45</f>
        <v>211343.7373963836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833040.51862412971</v>
      </c>
      <c r="F47" s="200">
        <f>F22+F45-F46</f>
        <v>0</v>
      </c>
      <c r="G47" s="200">
        <f t="shared" si="8"/>
        <v>833040.51862412971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621696.78122774616</v>
      </c>
      <c r="F61" s="210">
        <f>F22+F51+F52+F54+F57+F58</f>
        <v>0</v>
      </c>
      <c r="G61" s="210">
        <f>G22+G51+G52+G54+G57+G58</f>
        <v>621696.78122774616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211343.7373963836</v>
      </c>
      <c r="F69" s="216">
        <f>F45+F62+F65+F66</f>
        <v>0</v>
      </c>
      <c r="G69" s="217">
        <f>G45+G62+G65+G66</f>
        <v>211343.7373963836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833040.51862412971</v>
      </c>
      <c r="F70" s="181">
        <f>F61+F69-F46</f>
        <v>0</v>
      </c>
      <c r="G70" s="181">
        <f>G61+G69-G46</f>
        <v>833040.51862412971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0.8055667499671183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1900750</v>
      </c>
      <c r="F74" s="220"/>
      <c r="G74" s="221">
        <f>E74+F74</f>
        <v>1900750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35.086321989174735</v>
      </c>
      <c r="F75" s="273">
        <f>+E75</f>
        <v>35.086321989174735</v>
      </c>
      <c r="G75" s="274">
        <f>E75</f>
        <v>35.086321989174735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833040.51862412971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297482.68936641468</v>
      </c>
      <c r="F119" s="245">
        <f>F17+F40</f>
        <v>0</v>
      </c>
      <c r="G119" s="246">
        <f>E119+F119</f>
        <v>297482.68936641468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glio17">
    <pageSetUpPr fitToPage="1"/>
  </sheetPr>
  <dimension ref="A1:N120"/>
  <sheetViews>
    <sheetView tabSelected="1" zoomScaleNormal="100" workbookViewId="0">
      <pane xSplit="4" ySplit="5" topLeftCell="E6" activePane="bottomRight" state="frozen"/>
      <selection activeCell="E10" sqref="E10"/>
      <selection pane="topRight" activeCell="E10" sqref="E10"/>
      <selection pane="bottomLeft" activeCell="E10" sqref="E10"/>
      <selection pane="bottomRight" activeCell="E7" sqref="E7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15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CERTALDO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CERTALDO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270105.40302522958</v>
      </c>
      <c r="F6" s="27">
        <v>0</v>
      </c>
      <c r="G6" s="178">
        <f>E6+F6</f>
        <v>270105.40302522958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271143.51222783729</v>
      </c>
      <c r="F7" s="27">
        <v>0</v>
      </c>
      <c r="G7" s="178">
        <f t="shared" ref="G7:G17" si="0">E7+F7</f>
        <v>271143.51222783729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402685.95737369993</v>
      </c>
      <c r="F8" s="27">
        <v>0</v>
      </c>
      <c r="G8" s="178">
        <f t="shared" si="0"/>
        <v>402685.95737369993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1217935.6196579156</v>
      </c>
      <c r="F9" s="27">
        <v>0</v>
      </c>
      <c r="G9" s="178">
        <f t="shared" si="0"/>
        <v>1217935.6196579156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45391.547221019988</v>
      </c>
      <c r="F11" s="27">
        <v>0</v>
      </c>
      <c r="G11" s="178">
        <f t="shared" si="0"/>
        <v>45391.547221019988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289677.19879097992</v>
      </c>
      <c r="F14" s="27">
        <v>0</v>
      </c>
      <c r="G14" s="178">
        <f t="shared" si="0"/>
        <v>289677.19879097992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271615.05168318376</v>
      </c>
      <c r="F17" s="27">
        <v>0</v>
      </c>
      <c r="G17" s="178">
        <f t="shared" si="0"/>
        <v>271615.05168318376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2161870.4922846826</v>
      </c>
      <c r="F22" s="181">
        <f>F6+F7+F8+F9+F10-F13-F16+F20+F21</f>
        <v>0</v>
      </c>
      <c r="G22" s="181">
        <f>E22+F22</f>
        <v>2161870.4922846826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267223.39553420508</v>
      </c>
      <c r="F24" s="27">
        <v>0</v>
      </c>
      <c r="G24" s="182">
        <f t="shared" ref="G24:G40" si="4">E24+F24</f>
        <v>267223.39553420508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107396.73254309998</v>
      </c>
      <c r="F25" s="184">
        <v>0</v>
      </c>
      <c r="G25" s="185">
        <f t="shared" si="4"/>
        <v>107396.73254309998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229526.41230518997</v>
      </c>
      <c r="F26" s="187">
        <v>0</v>
      </c>
      <c r="G26" s="188">
        <f t="shared" si="4"/>
        <v>229526.41230518997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22282.043273489995</v>
      </c>
      <c r="F28" s="187">
        <v>0</v>
      </c>
      <c r="G28" s="188">
        <f t="shared" si="4"/>
        <v>22282.043273489995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359205.18812177994</v>
      </c>
      <c r="F29" s="190">
        <f>SUM(F25:F28)</f>
        <v>0</v>
      </c>
      <c r="G29" s="191">
        <f t="shared" si="4"/>
        <v>359205.18812177994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109992.1264633145</v>
      </c>
      <c r="F30" s="187">
        <v>0</v>
      </c>
      <c r="G30" s="188">
        <f t="shared" si="4"/>
        <v>109992.1264633145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98291.23773833747</v>
      </c>
      <c r="F36" s="187">
        <v>0</v>
      </c>
      <c r="G36" s="188">
        <f t="shared" si="4"/>
        <v>98291.23773833747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6543.8409088153003</v>
      </c>
      <c r="F37" s="187">
        <v>0</v>
      </c>
      <c r="G37" s="188">
        <f t="shared" si="4"/>
        <v>6543.8409088153003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214827.20511046727</v>
      </c>
      <c r="F38" s="190">
        <f>F37+F36+F31+F30</f>
        <v>0</v>
      </c>
      <c r="G38" s="191">
        <f t="shared" si="4"/>
        <v>214827.20511046727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205848.55564776913</v>
      </c>
      <c r="F40" s="27">
        <v>0</v>
      </c>
      <c r="G40" s="185">
        <f t="shared" si="4"/>
        <v>205848.55564776913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841255.78876645234</v>
      </c>
      <c r="F45" s="200">
        <f>F24+F29+F38+F39+F43+F44</f>
        <v>0</v>
      </c>
      <c r="G45" s="200">
        <f>E45+F45</f>
        <v>841255.78876645234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3003126.2810511347</v>
      </c>
      <c r="F47" s="200">
        <f>F22+F45-F46</f>
        <v>0</v>
      </c>
      <c r="G47" s="200">
        <f t="shared" si="8"/>
        <v>3003126.2810511347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2161870.4922846826</v>
      </c>
      <c r="F61" s="210">
        <f>F22+F51+F52+F54+F57+F58</f>
        <v>0</v>
      </c>
      <c r="G61" s="210">
        <f>G22+G51+G52+G54+G57+G58</f>
        <v>2161870.4922846826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841255.78876645234</v>
      </c>
      <c r="F69" s="216">
        <f>F45+F62+F65+F66</f>
        <v>0</v>
      </c>
      <c r="G69" s="217">
        <f>G45+G62+G65+G66</f>
        <v>841255.78876645234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3003126.2810511347</v>
      </c>
      <c r="F70" s="181">
        <f>F61+F69-F46</f>
        <v>0</v>
      </c>
      <c r="G70" s="181">
        <f>G61+G69-G46</f>
        <v>3003126.2810511347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0.88187154764346987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6580649.9999999981</v>
      </c>
      <c r="F74" s="220"/>
      <c r="G74" s="221">
        <f>E74+F74</f>
        <v>6580649.9999999981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31.755363331573449</v>
      </c>
      <c r="F75" s="273">
        <f>+E75</f>
        <v>31.755363331573449</v>
      </c>
      <c r="G75" s="274">
        <f>E75</f>
        <v>31.755363331573449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3003126.2810511347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477463.60733095289</v>
      </c>
      <c r="F119" s="245">
        <f>F17+F40</f>
        <v>0</v>
      </c>
      <c r="G119" s="246">
        <f>E119+F119</f>
        <v>477463.60733095289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glio16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14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CERRETO GUIDI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CERRETO GUIDI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166998.69720405008</v>
      </c>
      <c r="F6" s="27">
        <v>0</v>
      </c>
      <c r="G6" s="178">
        <f>E6+F6</f>
        <v>166998.69720405008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221254.85776397883</v>
      </c>
      <c r="F7" s="27">
        <v>0</v>
      </c>
      <c r="G7" s="178">
        <f t="shared" ref="G7:G17" si="0">E7+F7</f>
        <v>221254.85776397883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291146.72984396992</v>
      </c>
      <c r="F8" s="27">
        <v>0</v>
      </c>
      <c r="G8" s="178">
        <f t="shared" si="0"/>
        <v>291146.72984396992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749349.56855001021</v>
      </c>
      <c r="F9" s="27">
        <v>0</v>
      </c>
      <c r="G9" s="178">
        <f t="shared" si="0"/>
        <v>749349.56855001021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31014.787393589995</v>
      </c>
      <c r="F11" s="27">
        <v>0</v>
      </c>
      <c r="G11" s="178">
        <f t="shared" si="0"/>
        <v>31014.787393589995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196973.91467753999</v>
      </c>
      <c r="F14" s="27">
        <v>0</v>
      </c>
      <c r="G14" s="178">
        <f t="shared" si="0"/>
        <v>196973.91467753999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94966.473296071985</v>
      </c>
      <c r="F17" s="27">
        <v>0</v>
      </c>
      <c r="G17" s="178">
        <f t="shared" si="0"/>
        <v>94966.473296071985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1428749.8533620089</v>
      </c>
      <c r="F22" s="181">
        <f>F6+F7+F8+F9+F10-F13-F16+F20+F21</f>
        <v>0</v>
      </c>
      <c r="G22" s="181">
        <f>E22+F22</f>
        <v>1428749.8533620089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151576.33922023867</v>
      </c>
      <c r="F24" s="27">
        <v>0</v>
      </c>
      <c r="G24" s="182">
        <f t="shared" ref="G24:G40" si="4">E24+F24</f>
        <v>151576.33922023867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66736.144464989993</v>
      </c>
      <c r="F25" s="184">
        <v>0</v>
      </c>
      <c r="G25" s="185">
        <f t="shared" si="4"/>
        <v>66736.144464989993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156829.19920667997</v>
      </c>
      <c r="F26" s="187">
        <v>0</v>
      </c>
      <c r="G26" s="188">
        <f t="shared" si="4"/>
        <v>156829.19920667997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19311.001619909992</v>
      </c>
      <c r="F28" s="187">
        <v>0</v>
      </c>
      <c r="G28" s="188">
        <f t="shared" si="4"/>
        <v>19311.001619909992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242876.34529157996</v>
      </c>
      <c r="F29" s="190">
        <f>SUM(F25:F28)</f>
        <v>0</v>
      </c>
      <c r="G29" s="191">
        <f t="shared" si="4"/>
        <v>242876.34529157996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69381.666709147699</v>
      </c>
      <c r="F30" s="187">
        <v>0</v>
      </c>
      <c r="G30" s="188">
        <f t="shared" si="4"/>
        <v>69381.666709147699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64071.424669896078</v>
      </c>
      <c r="F36" s="187">
        <v>0</v>
      </c>
      <c r="G36" s="188">
        <f t="shared" si="4"/>
        <v>64071.424669896078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3996.3964461039382</v>
      </c>
      <c r="F37" s="187">
        <v>0</v>
      </c>
      <c r="G37" s="188">
        <f t="shared" si="4"/>
        <v>3996.3964461039382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137449.48782514772</v>
      </c>
      <c r="F38" s="190">
        <f>F37+F36+F31+F30</f>
        <v>0</v>
      </c>
      <c r="G38" s="191">
        <f t="shared" si="4"/>
        <v>137449.48782514772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-76405.312292731891</v>
      </c>
      <c r="F40" s="27">
        <v>0</v>
      </c>
      <c r="G40" s="185">
        <f t="shared" si="4"/>
        <v>-76405.312292731891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531902.17233696638</v>
      </c>
      <c r="F45" s="200">
        <f>F24+F29+F38+F39+F43+F44</f>
        <v>0</v>
      </c>
      <c r="G45" s="200">
        <f>E45+F45</f>
        <v>531902.17233696638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1960652.0256989752</v>
      </c>
      <c r="F47" s="200">
        <f>F22+F45-F46</f>
        <v>0</v>
      </c>
      <c r="G47" s="200">
        <f t="shared" si="8"/>
        <v>1960652.0256989752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1428749.8533620089</v>
      </c>
      <c r="F61" s="210">
        <f>F22+F51+F52+F54+F57+F58</f>
        <v>0</v>
      </c>
      <c r="G61" s="210">
        <f>G22+G51+G52+G54+G57+G58</f>
        <v>1428749.8533620089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531902.17233696638</v>
      </c>
      <c r="F69" s="216">
        <f>F45+F62+F65+F66</f>
        <v>0</v>
      </c>
      <c r="G69" s="217">
        <f>G45+G62+G65+G66</f>
        <v>531902.17233696638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1960652.0256989752</v>
      </c>
      <c r="F70" s="181">
        <f>F61+F69-F46</f>
        <v>0</v>
      </c>
      <c r="G70" s="181">
        <f>G61+G69-G46</f>
        <v>1960652.0256989752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0.84775667840340263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4984349.9999999991</v>
      </c>
      <c r="F74" s="220"/>
      <c r="G74" s="221">
        <f>E74+F74</f>
        <v>4984349.9999999991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28.401110968881017</v>
      </c>
      <c r="F75" s="273">
        <f>+E75</f>
        <v>28.401110968881017</v>
      </c>
      <c r="G75" s="274">
        <f>E75</f>
        <v>28.401110968881017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1960652.0256989752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18561.161003340094</v>
      </c>
      <c r="F119" s="245">
        <f>F17+F40</f>
        <v>0</v>
      </c>
      <c r="G119" s="246">
        <f>E119+F119</f>
        <v>18561.161003340094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60">
    <pageSetUpPr fitToPage="1"/>
  </sheetPr>
  <dimension ref="A1:N120"/>
  <sheetViews>
    <sheetView zoomScaleNormal="100" workbookViewId="0">
      <pane xSplit="4" ySplit="5" topLeftCell="E67" activePane="bottomRight" state="frozen"/>
      <selection activeCell="E10" sqref="E10"/>
      <selection pane="topRight" activeCell="E10" sqref="E10"/>
      <selection pane="bottomLeft" activeCell="E10" sqref="E10"/>
      <selection pane="bottomRight" activeCell="E74" sqref="E74:E75"/>
    </sheetView>
  </sheetViews>
  <sheetFormatPr defaultRowHeight="15.75" x14ac:dyDescent="0.25"/>
  <cols>
    <col min="1" max="1" width="4.33203125" style="42" customWidth="1"/>
    <col min="2" max="2" width="147.832031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58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VINCI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VINCI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241634.49158939961</v>
      </c>
      <c r="F6" s="316">
        <v>0</v>
      </c>
      <c r="G6" s="178">
        <f>E6+F6</f>
        <v>241634.49158939961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299962.60554302222</v>
      </c>
      <c r="F7" s="316">
        <v>0</v>
      </c>
      <c r="G7" s="178">
        <f t="shared" ref="G7:G17" si="0">E7+F7</f>
        <v>299962.60554302222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452858.08263695985</v>
      </c>
      <c r="F8" s="316">
        <v>0</v>
      </c>
      <c r="G8" s="178">
        <f t="shared" si="0"/>
        <v>452858.08263695985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1107448.3181451585</v>
      </c>
      <c r="F9" s="316">
        <v>0</v>
      </c>
      <c r="G9" s="178">
        <f t="shared" si="0"/>
        <v>1107448.3181451585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316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41448.236239409991</v>
      </c>
      <c r="F11" s="316">
        <v>0</v>
      </c>
      <c r="G11" s="178">
        <f t="shared" si="0"/>
        <v>41448.236239409991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340293.79928543989</v>
      </c>
      <c r="F14" s="316">
        <v>0</v>
      </c>
      <c r="G14" s="178">
        <f t="shared" si="0"/>
        <v>340293.79928543989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279172.61436834</v>
      </c>
      <c r="F17" s="316">
        <v>0</v>
      </c>
      <c r="G17" s="178">
        <f t="shared" si="0"/>
        <v>279172.61436834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316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2101903.4979145401</v>
      </c>
      <c r="F22" s="181">
        <f>F6+F7+F8+F9+F10-F13-F16+F20+F21</f>
        <v>0</v>
      </c>
      <c r="G22" s="181">
        <f>E22+F22</f>
        <v>2101903.4979145401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256123.13107839352</v>
      </c>
      <c r="F24" s="316">
        <v>0</v>
      </c>
      <c r="G24" s="182">
        <f t="shared" ref="G24:G40" si="4">E24+F24</f>
        <v>256123.13107839352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93755.057025629969</v>
      </c>
      <c r="F25" s="317">
        <v>0</v>
      </c>
      <c r="G25" s="185">
        <f t="shared" si="4"/>
        <v>93755.057025629969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209583.81462017997</v>
      </c>
      <c r="F26" s="318">
        <v>0</v>
      </c>
      <c r="G26" s="188">
        <f t="shared" si="4"/>
        <v>209583.81462017997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318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29010.843691829989</v>
      </c>
      <c r="F28" s="318">
        <v>0</v>
      </c>
      <c r="G28" s="188">
        <f t="shared" si="4"/>
        <v>29010.843691829989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332349.71533763997</v>
      </c>
      <c r="F29" s="190">
        <f>SUM(F25:F28)</f>
        <v>0</v>
      </c>
      <c r="G29" s="191">
        <f t="shared" si="4"/>
        <v>332349.71533763997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102288.48515823128</v>
      </c>
      <c r="F30" s="318">
        <v>0</v>
      </c>
      <c r="G30" s="188">
        <f t="shared" si="4"/>
        <v>102288.48515823128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318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318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318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318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93649.756660727842</v>
      </c>
      <c r="F36" s="318">
        <v>0</v>
      </c>
      <c r="G36" s="188">
        <f t="shared" si="4"/>
        <v>93649.756660727842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5791.8235180960128</v>
      </c>
      <c r="F37" s="318">
        <v>0</v>
      </c>
      <c r="G37" s="188">
        <f t="shared" si="4"/>
        <v>5791.8235180960128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201730.06533705513</v>
      </c>
      <c r="F38" s="190">
        <f>F37+F36+F31+F30</f>
        <v>0</v>
      </c>
      <c r="G38" s="191">
        <f t="shared" si="4"/>
        <v>201730.06533705513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316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-102823.23853478243</v>
      </c>
      <c r="F40" s="316">
        <v>0</v>
      </c>
      <c r="G40" s="185">
        <f t="shared" si="4"/>
        <v>-102823.23853478243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316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790202.91175308859</v>
      </c>
      <c r="F45" s="200">
        <f>F24+F29+F38+F39+F43+F44</f>
        <v>0</v>
      </c>
      <c r="G45" s="200">
        <f>E45+F45</f>
        <v>790202.91175308859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2892106.4096676288</v>
      </c>
      <c r="F47" s="200">
        <f>F22+F45-F46</f>
        <v>0</v>
      </c>
      <c r="G47" s="200">
        <f t="shared" si="8"/>
        <v>2892106.4096676288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312">
        <v>0</v>
      </c>
      <c r="F48" s="319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2101903.4979145401</v>
      </c>
      <c r="F61" s="210">
        <f>F22+F51+F52+F54+F57+F58</f>
        <v>0</v>
      </c>
      <c r="G61" s="210">
        <f>G22+G51+G52+G54+G57+G58</f>
        <v>2101903.4979145401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790202.91175308859</v>
      </c>
      <c r="F69" s="216">
        <f>F45+F62+F65+F66</f>
        <v>0</v>
      </c>
      <c r="G69" s="217">
        <f>G45+G62+G65+G66</f>
        <v>790202.91175308859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2892106.4096676288</v>
      </c>
      <c r="F70" s="181">
        <f>F61+F69-F46</f>
        <v>0</v>
      </c>
      <c r="G70" s="181">
        <f>G61+G69-G46</f>
        <v>2892106.4096676288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320">
        <v>0.86301706048180249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313">
        <v>7631964.9999999981</v>
      </c>
      <c r="F74" s="220"/>
      <c r="G74" s="221">
        <f>E74+F74</f>
        <v>7631964.9999999981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314">
        <v>26.92148058272873</v>
      </c>
      <c r="F75" s="273">
        <f>+E75</f>
        <v>26.92148058272873</v>
      </c>
      <c r="G75" s="274">
        <f>E75</f>
        <v>26.92148058272873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2892106.4096676288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315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176349.37583355757</v>
      </c>
      <c r="F119" s="245">
        <f>F17+F40</f>
        <v>0</v>
      </c>
      <c r="G119" s="246">
        <f>E119+F119</f>
        <v>176349.37583355757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oglio15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13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CASTELFIORENTINO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CASTELFIORENTINO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301127.72040706599</v>
      </c>
      <c r="F6" s="27">
        <v>0</v>
      </c>
      <c r="G6" s="178">
        <f>E6+F6</f>
        <v>301127.72040706599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347439.19468224404</v>
      </c>
      <c r="F7" s="27">
        <v>0</v>
      </c>
      <c r="G7" s="178">
        <f t="shared" ref="G7:G17" si="0">E7+F7</f>
        <v>347439.19468224404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463198.3455098999</v>
      </c>
      <c r="F8" s="27">
        <v>0</v>
      </c>
      <c r="G8" s="178">
        <f t="shared" si="0"/>
        <v>463198.3455098999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1347107.5328058095</v>
      </c>
      <c r="F9" s="27">
        <v>0</v>
      </c>
      <c r="G9" s="178">
        <f t="shared" si="0"/>
        <v>1347107.5328058095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49188.025526639984</v>
      </c>
      <c r="F11" s="27">
        <v>0</v>
      </c>
      <c r="G11" s="178">
        <f t="shared" si="0"/>
        <v>49188.025526639984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345295.1171669999</v>
      </c>
      <c r="F14" s="27">
        <v>0</v>
      </c>
      <c r="G14" s="178">
        <f t="shared" si="0"/>
        <v>345295.1171669999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432588.24456494488</v>
      </c>
      <c r="F17" s="27">
        <v>0</v>
      </c>
      <c r="G17" s="178">
        <f t="shared" si="0"/>
        <v>432588.24456494488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2458872.7934050197</v>
      </c>
      <c r="F22" s="181">
        <f>F6+F7+F8+F9+F10-F13-F16+F20+F21</f>
        <v>0</v>
      </c>
      <c r="G22" s="181">
        <f>E22+F22</f>
        <v>2458872.7934050197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231148.04364420028</v>
      </c>
      <c r="F24" s="27">
        <v>0</v>
      </c>
      <c r="G24" s="182">
        <f t="shared" ref="G24:G40" si="4">E24+F24</f>
        <v>231148.04364420028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117473.62967339998</v>
      </c>
      <c r="F25" s="184">
        <v>0</v>
      </c>
      <c r="G25" s="185">
        <f t="shared" si="4"/>
        <v>117473.62967339998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248722.97572121987</v>
      </c>
      <c r="F26" s="187">
        <v>0</v>
      </c>
      <c r="G26" s="188">
        <f t="shared" si="4"/>
        <v>248722.97572121987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30707.378932229993</v>
      </c>
      <c r="F28" s="187">
        <v>0</v>
      </c>
      <c r="G28" s="188">
        <f t="shared" si="4"/>
        <v>30707.378932229993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396903.98432684987</v>
      </c>
      <c r="F29" s="190">
        <f>SUM(F25:F28)</f>
        <v>0</v>
      </c>
      <c r="G29" s="191">
        <f t="shared" si="4"/>
        <v>396903.98432684987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120902.18705769279</v>
      </c>
      <c r="F30" s="187">
        <v>0</v>
      </c>
      <c r="G30" s="188">
        <f t="shared" si="4"/>
        <v>120902.18705769279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109980.43929569764</v>
      </c>
      <c r="F36" s="187">
        <v>0</v>
      </c>
      <c r="G36" s="188">
        <f t="shared" si="4"/>
        <v>109980.43929569764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7237.5587347783512</v>
      </c>
      <c r="F37" s="187">
        <v>0</v>
      </c>
      <c r="G37" s="188">
        <f t="shared" si="4"/>
        <v>7237.5587347783512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238120.18508816877</v>
      </c>
      <c r="F38" s="190">
        <f>F37+F36+F31+F30</f>
        <v>0</v>
      </c>
      <c r="G38" s="191">
        <f t="shared" si="4"/>
        <v>238120.18508816877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135499.22544991877</v>
      </c>
      <c r="F40" s="27">
        <v>0</v>
      </c>
      <c r="G40" s="185">
        <f t="shared" si="4"/>
        <v>135499.22544991877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866172.21305921883</v>
      </c>
      <c r="F45" s="200">
        <f>F24+F29+F38+F39+F43+F44</f>
        <v>0</v>
      </c>
      <c r="G45" s="200">
        <f>E45+F45</f>
        <v>866172.21305921883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3325045.0064642383</v>
      </c>
      <c r="F47" s="200">
        <f>F22+F45-F46</f>
        <v>0</v>
      </c>
      <c r="G47" s="200">
        <f t="shared" si="8"/>
        <v>3325045.0064642383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2458872.7934050197</v>
      </c>
      <c r="F61" s="210">
        <f>F22+F51+F52+F54+F57+F58</f>
        <v>0</v>
      </c>
      <c r="G61" s="210">
        <f>G22+G51+G52+G54+G57+G58</f>
        <v>2458872.7934050197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866172.21305921883</v>
      </c>
      <c r="F69" s="216">
        <f>F45+F62+F65+F66</f>
        <v>0</v>
      </c>
      <c r="G69" s="217">
        <f>G45+G62+G65+G66</f>
        <v>866172.21305921883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3325045.0064642383</v>
      </c>
      <c r="F70" s="181">
        <f>F61+F69-F46</f>
        <v>0</v>
      </c>
      <c r="G70" s="181">
        <f>G61+G69-G46</f>
        <v>3325045.0064642383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0.85326070230132323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8123066.0000000028</v>
      </c>
      <c r="F74" s="220"/>
      <c r="G74" s="221">
        <f>E74+F74</f>
        <v>8123066.0000000028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26.963771461326985</v>
      </c>
      <c r="F75" s="273">
        <f>+E75</f>
        <v>26.963771461326985</v>
      </c>
      <c r="G75" s="274">
        <f>E75</f>
        <v>26.963771461326985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3325045.0064642383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500</v>
      </c>
      <c r="F107" s="211">
        <v>0</v>
      </c>
      <c r="G107" s="212">
        <f>E107+F107</f>
        <v>500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568087.47001486365</v>
      </c>
      <c r="F119" s="245">
        <f>F17+F40</f>
        <v>0</v>
      </c>
      <c r="G119" s="246">
        <f>E119+F119</f>
        <v>568087.47001486365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oglio14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12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CARMIGNANO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CARMIGNANO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214575.90237735288</v>
      </c>
      <c r="F6" s="27">
        <v>0</v>
      </c>
      <c r="G6" s="178">
        <f>E6+F6</f>
        <v>214575.90237735288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322872.87286942231</v>
      </c>
      <c r="F7" s="27">
        <v>0</v>
      </c>
      <c r="G7" s="178">
        <f t="shared" ref="G7:G17" si="0">E7+F7</f>
        <v>322872.87286942231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339938.37090212991</v>
      </c>
      <c r="F8" s="27">
        <v>0</v>
      </c>
      <c r="G8" s="178">
        <f t="shared" si="0"/>
        <v>339938.37090212991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960804.92082609155</v>
      </c>
      <c r="F9" s="27">
        <v>0</v>
      </c>
      <c r="G9" s="178">
        <f t="shared" si="0"/>
        <v>960804.92082609155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42092.199078929989</v>
      </c>
      <c r="F11" s="27">
        <v>0</v>
      </c>
      <c r="G11" s="178">
        <f t="shared" si="0"/>
        <v>42092.199078929989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213798.45587099995</v>
      </c>
      <c r="F14" s="27">
        <v>0</v>
      </c>
      <c r="G14" s="178">
        <f t="shared" si="0"/>
        <v>213798.45587099995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110993.6604668377</v>
      </c>
      <c r="F17" s="27">
        <v>0</v>
      </c>
      <c r="G17" s="178">
        <f t="shared" si="0"/>
        <v>110993.6604668377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1838192.0669749966</v>
      </c>
      <c r="F22" s="181">
        <f>F6+F7+F8+F9+F10-F13-F16+F20+F21</f>
        <v>0</v>
      </c>
      <c r="G22" s="181">
        <f>E22+F22</f>
        <v>1838192.0669749966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121492.51672701564</v>
      </c>
      <c r="F24" s="27">
        <v>0</v>
      </c>
      <c r="G24" s="182">
        <f t="shared" ref="G24:G40" si="4">E24+F24</f>
        <v>121492.51672701564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88054.925308349979</v>
      </c>
      <c r="F25" s="184">
        <v>0</v>
      </c>
      <c r="G25" s="185">
        <f t="shared" si="4"/>
        <v>88054.925308349979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239917.11380636995</v>
      </c>
      <c r="F26" s="187">
        <v>0</v>
      </c>
      <c r="G26" s="188">
        <f t="shared" si="4"/>
        <v>239917.11380636995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43239.566550179996</v>
      </c>
      <c r="F28" s="187">
        <v>0</v>
      </c>
      <c r="G28" s="188">
        <f t="shared" si="4"/>
        <v>43239.566550179996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371211.60566489992</v>
      </c>
      <c r="F29" s="190">
        <f>SUM(F25:F28)</f>
        <v>0</v>
      </c>
      <c r="G29" s="191">
        <f t="shared" si="4"/>
        <v>371211.60566489992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81644.878983680595</v>
      </c>
      <c r="F30" s="187">
        <v>0</v>
      </c>
      <c r="G30" s="188">
        <f t="shared" si="4"/>
        <v>81644.878983680595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81605.936643764464</v>
      </c>
      <c r="F36" s="187">
        <v>0</v>
      </c>
      <c r="G36" s="188">
        <f t="shared" si="4"/>
        <v>81605.936643764464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5876.6639353044284</v>
      </c>
      <c r="F37" s="187">
        <v>0</v>
      </c>
      <c r="G37" s="188">
        <f t="shared" si="4"/>
        <v>5876.6639353044284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169127.4795627495</v>
      </c>
      <c r="F38" s="190">
        <f>F37+F36+F31+F30</f>
        <v>0</v>
      </c>
      <c r="G38" s="191">
        <f t="shared" si="4"/>
        <v>169127.4795627495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-110993.66046683746</v>
      </c>
      <c r="F40" s="27">
        <v>0</v>
      </c>
      <c r="G40" s="185">
        <f t="shared" si="4"/>
        <v>-110993.66046683746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661831.60195466504</v>
      </c>
      <c r="F45" s="200">
        <f>F24+F29+F38+F39+F43+F44</f>
        <v>0</v>
      </c>
      <c r="G45" s="200">
        <f>E45+F45</f>
        <v>661831.60195466504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2500023.6689296616</v>
      </c>
      <c r="F47" s="200">
        <f>F22+F45-F46</f>
        <v>0</v>
      </c>
      <c r="G47" s="200">
        <f t="shared" si="8"/>
        <v>2500023.6689296616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1838192.0669749966</v>
      </c>
      <c r="F61" s="210">
        <f>F22+F51+F52+F54+F57+F58</f>
        <v>0</v>
      </c>
      <c r="G61" s="210">
        <f>G22+G51+G52+G54+G57+G58</f>
        <v>1838192.0669749966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661831.60195466504</v>
      </c>
      <c r="F69" s="216">
        <f>F45+F62+F65+F66</f>
        <v>0</v>
      </c>
      <c r="G69" s="217">
        <f>G45+G62+G65+G66</f>
        <v>661831.60195466504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2500023.6689296616</v>
      </c>
      <c r="F70" s="181">
        <f>F61+F69-F46</f>
        <v>0</v>
      </c>
      <c r="G70" s="181">
        <f>G61+G69-G46</f>
        <v>2500023.6689296616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0.7514809179347951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7922771.9000000022</v>
      </c>
      <c r="F74" s="220"/>
      <c r="G74" s="221">
        <f>E74+F74</f>
        <v>7922771.9000000022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24.020158215769715</v>
      </c>
      <c r="F75" s="273">
        <f>+E75</f>
        <v>24.020158215769715</v>
      </c>
      <c r="G75" s="274">
        <f>E75</f>
        <v>24.020158215769715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2500023.6689296616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2.3283064365386963E-10</v>
      </c>
      <c r="F119" s="245">
        <f>F17+F40</f>
        <v>0</v>
      </c>
      <c r="G119" s="246">
        <f>E119+F119</f>
        <v>2.3283064365386963E-10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oglio13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11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CAPRAIA E LIMITE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CAPRAIA E LIMITE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117092.3038886776</v>
      </c>
      <c r="F6" s="27">
        <v>0</v>
      </c>
      <c r="G6" s="178">
        <f>E6+F6</f>
        <v>117092.3038886776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135670.13003999906</v>
      </c>
      <c r="F7" s="27">
        <v>0</v>
      </c>
      <c r="G7" s="178">
        <f t="shared" ref="G7:G17" si="0">E7+F7</f>
        <v>135670.13003999906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194053.28129186993</v>
      </c>
      <c r="F8" s="27">
        <v>0</v>
      </c>
      <c r="G8" s="178">
        <f t="shared" si="0"/>
        <v>194053.28129186993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521934.11528831284</v>
      </c>
      <c r="F9" s="27">
        <v>0</v>
      </c>
      <c r="G9" s="178">
        <f t="shared" si="0"/>
        <v>521934.11528831284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22213.439047799995</v>
      </c>
      <c r="F11" s="27">
        <v>0</v>
      </c>
      <c r="G11" s="178">
        <f t="shared" si="0"/>
        <v>22213.439047799995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136616.39458466996</v>
      </c>
      <c r="F14" s="27">
        <v>0</v>
      </c>
      <c r="G14" s="178">
        <f t="shared" si="0"/>
        <v>136616.39458466996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274499.7837968971</v>
      </c>
      <c r="F17" s="27">
        <v>0</v>
      </c>
      <c r="G17" s="178">
        <f t="shared" si="0"/>
        <v>274499.7837968971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968749.83050885936</v>
      </c>
      <c r="F22" s="181">
        <f>F6+F7+F8+F9+F10-F13-F16+F20+F21</f>
        <v>0</v>
      </c>
      <c r="G22" s="181">
        <f>E22+F22</f>
        <v>968749.83050885936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128550.48559935839</v>
      </c>
      <c r="F24" s="27">
        <v>0</v>
      </c>
      <c r="G24" s="182">
        <f t="shared" ref="G24:G40" si="4">E24+F24</f>
        <v>128550.48559935839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47501.873519099987</v>
      </c>
      <c r="F25" s="184">
        <v>0</v>
      </c>
      <c r="G25" s="185">
        <f t="shared" si="4"/>
        <v>47501.873519099987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112324.19386187999</v>
      </c>
      <c r="F26" s="187">
        <v>0</v>
      </c>
      <c r="G26" s="188">
        <f t="shared" si="4"/>
        <v>112324.19386187999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11091.822721979997</v>
      </c>
      <c r="F28" s="187">
        <v>0</v>
      </c>
      <c r="G28" s="188">
        <f t="shared" si="4"/>
        <v>11091.822721979997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170917.89010295997</v>
      </c>
      <c r="F29" s="190">
        <f>SUM(F25:F28)</f>
        <v>0</v>
      </c>
      <c r="G29" s="191">
        <f t="shared" si="4"/>
        <v>170917.89010295997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49250.676952018686</v>
      </c>
      <c r="F30" s="187">
        <v>0</v>
      </c>
      <c r="G30" s="188">
        <f t="shared" si="4"/>
        <v>49250.676952018686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44254.307892357458</v>
      </c>
      <c r="F36" s="187">
        <v>0</v>
      </c>
      <c r="G36" s="188">
        <f t="shared" si="4"/>
        <v>44254.307892357458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2825.0272242654501</v>
      </c>
      <c r="F37" s="187">
        <v>0</v>
      </c>
      <c r="G37" s="188">
        <f t="shared" si="4"/>
        <v>2825.0272242654501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96330.012068641605</v>
      </c>
      <c r="F38" s="190">
        <f>F37+F36+F31+F30</f>
        <v>0</v>
      </c>
      <c r="G38" s="191">
        <f t="shared" si="4"/>
        <v>96330.012068641605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-94452.021646975656</v>
      </c>
      <c r="F40" s="27">
        <v>0</v>
      </c>
      <c r="G40" s="185">
        <f t="shared" si="4"/>
        <v>-94452.021646975656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395798.38777095999</v>
      </c>
      <c r="F45" s="200">
        <f>F24+F29+F38+F39+F43+F44</f>
        <v>0</v>
      </c>
      <c r="G45" s="200">
        <f>E45+F45</f>
        <v>395798.38777095999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1364548.2182798195</v>
      </c>
      <c r="F47" s="200">
        <f>F22+F45-F46</f>
        <v>0</v>
      </c>
      <c r="G47" s="200">
        <f t="shared" si="8"/>
        <v>1364548.2182798195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968749.83050885936</v>
      </c>
      <c r="F61" s="210">
        <f>F22+F51+F52+F54+F57+F58</f>
        <v>0</v>
      </c>
      <c r="G61" s="210">
        <f>G22+G51+G52+G54+G57+G58</f>
        <v>968749.83050885936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395798.38777095999</v>
      </c>
      <c r="F69" s="216">
        <f>F45+F62+F65+F66</f>
        <v>0</v>
      </c>
      <c r="G69" s="217">
        <f>G45+G62+G65+G66</f>
        <v>395798.38777095999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1364548.2182798195</v>
      </c>
      <c r="F70" s="181">
        <f>F61+F69-F46</f>
        <v>0</v>
      </c>
      <c r="G70" s="181">
        <f>G61+G69-G46</f>
        <v>1364548.2182798195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0.87504513615854951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3226349.0000000014</v>
      </c>
      <c r="F74" s="220"/>
      <c r="G74" s="221">
        <f>E74+F74</f>
        <v>3226349.0000000014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26.252767637664228</v>
      </c>
      <c r="F75" s="273">
        <f>+E75</f>
        <v>26.252767637664228</v>
      </c>
      <c r="G75" s="274">
        <f>E75</f>
        <v>26.252767637664228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1364548.2182798195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180047.76214992144</v>
      </c>
      <c r="F119" s="245">
        <f>F17+F40</f>
        <v>0</v>
      </c>
      <c r="G119" s="246">
        <f>E119+F119</f>
        <v>180047.76214992144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oglio12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10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CANTAGALLO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CANTAGALLO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44901.26123608763</v>
      </c>
      <c r="F6" s="27">
        <v>0</v>
      </c>
      <c r="G6" s="178">
        <f>E6+F6</f>
        <v>44901.26123608763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88255.299061917991</v>
      </c>
      <c r="F7" s="27">
        <v>0</v>
      </c>
      <c r="G7" s="178">
        <f t="shared" ref="G7:G17" si="0">E7+F7</f>
        <v>88255.299061917991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56546.893873469991</v>
      </c>
      <c r="F8" s="27">
        <v>0</v>
      </c>
      <c r="G8" s="178">
        <f t="shared" si="0"/>
        <v>56546.893873469991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212399.37645664203</v>
      </c>
      <c r="F9" s="27">
        <v>0</v>
      </c>
      <c r="G9" s="178">
        <f t="shared" si="0"/>
        <v>212399.37645664203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8812.5715477799968</v>
      </c>
      <c r="F11" s="27">
        <v>0</v>
      </c>
      <c r="G11" s="178">
        <f t="shared" si="0"/>
        <v>8812.5715477799968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39479.34859868999</v>
      </c>
      <c r="F14" s="27">
        <v>0</v>
      </c>
      <c r="G14" s="178">
        <f t="shared" si="0"/>
        <v>39479.34859868999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101244.4562167282</v>
      </c>
      <c r="F17" s="27">
        <v>0</v>
      </c>
      <c r="G17" s="178">
        <f t="shared" si="0"/>
        <v>101244.4562167282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402102.83062811766</v>
      </c>
      <c r="F22" s="181">
        <f>F6+F7+F8+F9+F10-F13-F16+F20+F21</f>
        <v>0</v>
      </c>
      <c r="G22" s="181">
        <f>E22+F22</f>
        <v>402102.83062811766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11700.273824709791</v>
      </c>
      <c r="F24" s="27">
        <v>0</v>
      </c>
      <c r="G24" s="182">
        <f t="shared" ref="G24:G40" si="4">E24+F24</f>
        <v>11700.273824709791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32732.770902599997</v>
      </c>
      <c r="F25" s="184">
        <v>0</v>
      </c>
      <c r="G25" s="185">
        <f t="shared" si="4"/>
        <v>32732.770902599997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44562.386368499996</v>
      </c>
      <c r="F26" s="187">
        <v>0</v>
      </c>
      <c r="G26" s="188">
        <f t="shared" si="4"/>
        <v>44562.386368499996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10924.415862359998</v>
      </c>
      <c r="F28" s="187">
        <v>0</v>
      </c>
      <c r="G28" s="188">
        <f t="shared" si="4"/>
        <v>10924.415862359998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88219.573133459984</v>
      </c>
      <c r="F29" s="190">
        <f>SUM(F25:F28)</f>
        <v>0</v>
      </c>
      <c r="G29" s="191">
        <f t="shared" si="4"/>
        <v>88219.573133459984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19098.277180272256</v>
      </c>
      <c r="F30" s="187">
        <v>0</v>
      </c>
      <c r="G30" s="188">
        <f t="shared" si="4"/>
        <v>19098.277180272256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13644.232705232595</v>
      </c>
      <c r="F36" s="187">
        <v>0</v>
      </c>
      <c r="G36" s="188">
        <f t="shared" si="4"/>
        <v>13644.232705232595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1263.2552425452554</v>
      </c>
      <c r="F37" s="187">
        <v>0</v>
      </c>
      <c r="G37" s="188">
        <f t="shared" si="4"/>
        <v>1263.2552425452554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34005.765128050109</v>
      </c>
      <c r="F38" s="190">
        <f>F37+F36+F31+F30</f>
        <v>0</v>
      </c>
      <c r="G38" s="191">
        <f t="shared" si="4"/>
        <v>34005.765128050109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19674.806328187231</v>
      </c>
      <c r="F40" s="27">
        <v>0</v>
      </c>
      <c r="G40" s="185">
        <f t="shared" si="4"/>
        <v>19674.806328187231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133925.61208621989</v>
      </c>
      <c r="F45" s="200">
        <f>F24+F29+F38+F39+F43+F44</f>
        <v>0</v>
      </c>
      <c r="G45" s="200">
        <f>E45+F45</f>
        <v>133925.61208621989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536028.44271433749</v>
      </c>
      <c r="F47" s="200">
        <f>F22+F45-F46</f>
        <v>0</v>
      </c>
      <c r="G47" s="200">
        <f t="shared" si="8"/>
        <v>536028.44271433749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402102.83062811766</v>
      </c>
      <c r="F61" s="210">
        <f>F22+F51+F52+F54+F57+F58</f>
        <v>0</v>
      </c>
      <c r="G61" s="210">
        <f>G22+G51+G52+G54+G57+G58</f>
        <v>402102.83062811766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133925.61208621989</v>
      </c>
      <c r="F69" s="216">
        <f>F45+F62+F65+F66</f>
        <v>0</v>
      </c>
      <c r="G69" s="217">
        <f>G45+G62+G65+G66</f>
        <v>133925.61208621989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536028.44271433749</v>
      </c>
      <c r="F70" s="181">
        <f>F61+F69-F46</f>
        <v>0</v>
      </c>
      <c r="G70" s="181">
        <f>G61+G69-G46</f>
        <v>536028.44271433749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0.73139656255634067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1910809.5</v>
      </c>
      <c r="F74" s="220"/>
      <c r="G74" s="221">
        <f>E74+F74</f>
        <v>1910809.5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22.876563809498254</v>
      </c>
      <c r="F75" s="273">
        <f>+E75</f>
        <v>22.876563809498254</v>
      </c>
      <c r="G75" s="274">
        <f>E75</f>
        <v>22.876563809498254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536028.44271433749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3906.7897434818483</v>
      </c>
      <c r="F107" s="211">
        <v>0</v>
      </c>
      <c r="G107" s="212">
        <f>E107+F107</f>
        <v>3906.7897434818483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120919.26254491543</v>
      </c>
      <c r="F119" s="245">
        <f>F17+F40</f>
        <v>0</v>
      </c>
      <c r="G119" s="246">
        <f>E119+F119</f>
        <v>120919.26254491543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oglio11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9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CAMPI BISENZIO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CAMPI BISENZIO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732308.86352991825</v>
      </c>
      <c r="F6" s="27">
        <v>0</v>
      </c>
      <c r="G6" s="178">
        <f>E6+F6</f>
        <v>732308.86352991825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2136201.3745990512</v>
      </c>
      <c r="F7" s="27">
        <v>0</v>
      </c>
      <c r="G7" s="178">
        <f t="shared" ref="G7:G17" si="0">E7+F7</f>
        <v>2136201.3745990512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1172766.0023979899</v>
      </c>
      <c r="F8" s="27">
        <v>0</v>
      </c>
      <c r="G8" s="178">
        <f t="shared" si="0"/>
        <v>1172766.0023979899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2512807.0561333164</v>
      </c>
      <c r="F9" s="27">
        <v>0</v>
      </c>
      <c r="G9" s="178">
        <f t="shared" si="0"/>
        <v>2512807.0561333164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302927.93365339981</v>
      </c>
      <c r="F10" s="27">
        <v>0</v>
      </c>
      <c r="G10" s="178">
        <f t="shared" si="0"/>
        <v>302927.93365339981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133755.33828656995</v>
      </c>
      <c r="F11" s="27">
        <v>0</v>
      </c>
      <c r="G11" s="178">
        <f t="shared" si="0"/>
        <v>133755.33828656995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706923.89959190995</v>
      </c>
      <c r="F14" s="27">
        <v>0</v>
      </c>
      <c r="G14" s="178">
        <f t="shared" si="0"/>
        <v>706923.89959190995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1526508.3281337735</v>
      </c>
      <c r="F17" s="27">
        <v>0</v>
      </c>
      <c r="G17" s="178">
        <f t="shared" si="0"/>
        <v>1526508.3281337735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6857011.2303136755</v>
      </c>
      <c r="F22" s="181">
        <f>F6+F7+F8+F9+F10-F13-F16+F20+F21</f>
        <v>0</v>
      </c>
      <c r="G22" s="181">
        <f>E22+F22</f>
        <v>6857011.2303136755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1381346.9407799214</v>
      </c>
      <c r="F24" s="27">
        <v>0</v>
      </c>
      <c r="G24" s="182">
        <f t="shared" ref="G24:G40" si="4">E24+F24</f>
        <v>1381346.9407799214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286001.44327754993</v>
      </c>
      <c r="F25" s="184">
        <v>0</v>
      </c>
      <c r="G25" s="185">
        <f t="shared" si="4"/>
        <v>286001.44327754993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860407.68391577981</v>
      </c>
      <c r="F26" s="187">
        <v>0</v>
      </c>
      <c r="G26" s="188">
        <f t="shared" si="4"/>
        <v>860407.68391577981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201412.94912738993</v>
      </c>
      <c r="F28" s="187">
        <v>0</v>
      </c>
      <c r="G28" s="188">
        <f t="shared" si="4"/>
        <v>201412.94912738993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1347822.0763207199</v>
      </c>
      <c r="F29" s="190">
        <f>SUM(F25:F28)</f>
        <v>0</v>
      </c>
      <c r="G29" s="191">
        <f t="shared" si="4"/>
        <v>1347822.0763207199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317260.17032976332</v>
      </c>
      <c r="F30" s="187">
        <v>0</v>
      </c>
      <c r="G30" s="188">
        <f t="shared" si="4"/>
        <v>317260.17032976332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286751.65008711966</v>
      </c>
      <c r="F36" s="187">
        <v>0</v>
      </c>
      <c r="G36" s="188">
        <f t="shared" si="4"/>
        <v>286751.65008711966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12568.96816043993</v>
      </c>
      <c r="F37" s="187">
        <v>0</v>
      </c>
      <c r="G37" s="188">
        <f t="shared" si="4"/>
        <v>12568.96816043993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616580.78857732285</v>
      </c>
      <c r="F38" s="190">
        <f>F37+F36+F31+F30</f>
        <v>0</v>
      </c>
      <c r="G38" s="191">
        <f t="shared" si="4"/>
        <v>616580.78857732285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-558734.83321466111</v>
      </c>
      <c r="F40" s="27">
        <v>0</v>
      </c>
      <c r="G40" s="185">
        <f t="shared" si="4"/>
        <v>-558734.83321466111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3345749.8056779644</v>
      </c>
      <c r="F45" s="200">
        <f>F24+F29+F38+F39+F43+F44</f>
        <v>0</v>
      </c>
      <c r="G45" s="200">
        <f>E45+F45</f>
        <v>3345749.8056779644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10202761.035991639</v>
      </c>
      <c r="F47" s="200">
        <f>F22+F45-F46</f>
        <v>0</v>
      </c>
      <c r="G47" s="200">
        <f t="shared" si="8"/>
        <v>10202761.035991639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6857011.2303136755</v>
      </c>
      <c r="F61" s="210">
        <f>F22+F51+F52+F54+F57+F58</f>
        <v>0</v>
      </c>
      <c r="G61" s="210">
        <f>G22+G51+G52+G54+G57+G58</f>
        <v>6857011.2303136755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3345749.8056779644</v>
      </c>
      <c r="F69" s="216">
        <f>F45+F62+F65+F66</f>
        <v>0</v>
      </c>
      <c r="G69" s="217">
        <f>G45+G62+G65+G66</f>
        <v>3345749.8056779644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10202761.035991639</v>
      </c>
      <c r="F70" s="181">
        <f>F61+F69-F46</f>
        <v>0</v>
      </c>
      <c r="G70" s="181">
        <f>G61+G69-G46</f>
        <v>10202761.035991639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0.54556721097305549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31101191.069999993</v>
      </c>
      <c r="F74" s="220"/>
      <c r="G74" s="221">
        <f>E74+F74</f>
        <v>31101191.069999993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25.574846900672554</v>
      </c>
      <c r="F75" s="273">
        <f>+E75</f>
        <v>25.574846900672554</v>
      </c>
      <c r="G75" s="274">
        <f>E75</f>
        <v>25.574846900672554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10202761.035991639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16241.590119865912</v>
      </c>
      <c r="F107" s="211">
        <v>0</v>
      </c>
      <c r="G107" s="212">
        <f>E107+F107</f>
        <v>16241.590119865912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967773.49491911242</v>
      </c>
      <c r="F119" s="245">
        <f>F17+F40</f>
        <v>0</v>
      </c>
      <c r="G119" s="246">
        <f>E119+F119</f>
        <v>967773.49491911242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Foglio10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8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CALENZANO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CALENZANO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381251.17902843916</v>
      </c>
      <c r="F6" s="27">
        <v>0</v>
      </c>
      <c r="G6" s="178">
        <f>E6+F6</f>
        <v>381251.17902843916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839687.3660126098</v>
      </c>
      <c r="F7" s="27">
        <v>0</v>
      </c>
      <c r="G7" s="178">
        <f t="shared" ref="G7:G17" si="0">E7+F7</f>
        <v>839687.3660126098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754059.30368768983</v>
      </c>
      <c r="F8" s="27">
        <v>0</v>
      </c>
      <c r="G8" s="178">
        <f t="shared" si="0"/>
        <v>754059.30368768983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1328833.1476080031</v>
      </c>
      <c r="F9" s="27">
        <v>0</v>
      </c>
      <c r="G9" s="178">
        <f t="shared" si="0"/>
        <v>1328833.1476080031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50902.220358989995</v>
      </c>
      <c r="F11" s="27">
        <v>0</v>
      </c>
      <c r="G11" s="178">
        <f t="shared" si="0"/>
        <v>50902.220358989995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359197.71948059992</v>
      </c>
      <c r="F14" s="27">
        <v>0</v>
      </c>
      <c r="G14" s="178">
        <f t="shared" si="0"/>
        <v>359197.71948059992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885717.72472156468</v>
      </c>
      <c r="F17" s="27">
        <v>0</v>
      </c>
      <c r="G17" s="178">
        <f t="shared" si="0"/>
        <v>885717.72472156468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3303830.9963367418</v>
      </c>
      <c r="F22" s="181">
        <f>F6+F7+F8+F9+F10-F13-F16+F20+F21</f>
        <v>0</v>
      </c>
      <c r="G22" s="181">
        <f>E22+F22</f>
        <v>3303830.9963367418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708672.27820549393</v>
      </c>
      <c r="F24" s="27">
        <v>0</v>
      </c>
      <c r="G24" s="182">
        <f t="shared" ref="G24:G40" si="4">E24+F24</f>
        <v>708672.27820549393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119647.85434601999</v>
      </c>
      <c r="F25" s="184">
        <v>0</v>
      </c>
      <c r="G25" s="185">
        <f t="shared" si="4"/>
        <v>119647.85434601999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470776.32435833989</v>
      </c>
      <c r="F26" s="187">
        <v>0</v>
      </c>
      <c r="G26" s="188">
        <f t="shared" si="4"/>
        <v>470776.32435833989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105199.37329901998</v>
      </c>
      <c r="F28" s="187">
        <v>0</v>
      </c>
      <c r="G28" s="188">
        <f t="shared" si="4"/>
        <v>105199.37329901998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695623.55200337991</v>
      </c>
      <c r="F29" s="190">
        <f>SUM(F25:F28)</f>
        <v>0</v>
      </c>
      <c r="G29" s="191">
        <f t="shared" si="4"/>
        <v>695623.55200337991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280578.42261515505</v>
      </c>
      <c r="F30" s="187">
        <v>0</v>
      </c>
      <c r="G30" s="188">
        <f t="shared" si="4"/>
        <v>280578.42261515505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197544.53476829745</v>
      </c>
      <c r="F36" s="187">
        <v>0</v>
      </c>
      <c r="G36" s="188">
        <f t="shared" si="4"/>
        <v>197544.53476829745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12362.17575485112</v>
      </c>
      <c r="F37" s="187">
        <v>0</v>
      </c>
      <c r="G37" s="188">
        <f t="shared" si="4"/>
        <v>12362.17575485112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490485.13313830364</v>
      </c>
      <c r="F38" s="190">
        <f>F37+F36+F31+F30</f>
        <v>0</v>
      </c>
      <c r="G38" s="191">
        <f t="shared" si="4"/>
        <v>490485.13313830364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-826564.27586082276</v>
      </c>
      <c r="F40" s="27">
        <v>0</v>
      </c>
      <c r="G40" s="185">
        <f t="shared" si="4"/>
        <v>-826564.27586082276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1894780.9633471775</v>
      </c>
      <c r="F45" s="200">
        <f>F24+F29+F38+F39+F43+F44</f>
        <v>0</v>
      </c>
      <c r="G45" s="200">
        <f>E45+F45</f>
        <v>1894780.9633471775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5198611.9596839193</v>
      </c>
      <c r="F47" s="200">
        <f>F22+F45-F46</f>
        <v>0</v>
      </c>
      <c r="G47" s="200">
        <f t="shared" si="8"/>
        <v>5198611.9596839193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3303830.9963367418</v>
      </c>
      <c r="F61" s="210">
        <f>F22+F51+F52+F54+F57+F58</f>
        <v>0</v>
      </c>
      <c r="G61" s="210">
        <f>G22+G51+G52+G54+G57+G58</f>
        <v>3303830.9963367418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1894780.9633471775</v>
      </c>
      <c r="F69" s="216">
        <f>F45+F62+F65+F66</f>
        <v>0</v>
      </c>
      <c r="G69" s="217">
        <f>G45+G62+G65+G66</f>
        <v>1894780.9633471775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5198611.9596839193</v>
      </c>
      <c r="F70" s="181">
        <f>F61+F69-F46</f>
        <v>0</v>
      </c>
      <c r="G70" s="181">
        <f>G61+G69-G46</f>
        <v>5198611.9596839193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0.67060711858142807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18559156.389999997</v>
      </c>
      <c r="F74" s="220"/>
      <c r="G74" s="221">
        <f>E74+F74</f>
        <v>18559156.389999997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21.624092355535236</v>
      </c>
      <c r="F75" s="273">
        <f>+E75</f>
        <v>21.624092355535236</v>
      </c>
      <c r="G75" s="274">
        <f>E75</f>
        <v>21.624092355535236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5198611.9596839193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17544.917559405942</v>
      </c>
      <c r="F107" s="211">
        <v>0</v>
      </c>
      <c r="G107" s="212">
        <f>E107+F107</f>
        <v>17544.917559405942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59153.448860741919</v>
      </c>
      <c r="F119" s="245">
        <f>F17+F40</f>
        <v>0</v>
      </c>
      <c r="G119" s="246">
        <f>E119+F119</f>
        <v>59153.448860741919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oglio9">
    <pageSetUpPr fitToPage="1"/>
  </sheetPr>
  <dimension ref="A1:N120"/>
  <sheetViews>
    <sheetView zoomScaleNormal="100" workbookViewId="0">
      <pane xSplit="4" ySplit="5" topLeftCell="E6" activePane="bottomRight" state="frozen"/>
      <selection activeCell="E8" sqref="E8"/>
      <selection pane="topRight" activeCell="E8" sqref="E8"/>
      <selection pane="bottomLeft" activeCell="E8" sqref="E8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7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BUGGIANO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BUGGIANO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172113.35502516862</v>
      </c>
      <c r="F6" s="27">
        <v>0</v>
      </c>
      <c r="G6" s="178">
        <f>E6+F6</f>
        <v>172113.35502516862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79905.276687130041</v>
      </c>
      <c r="F7" s="27">
        <v>0</v>
      </c>
      <c r="G7" s="178">
        <f t="shared" ref="G7:G17" si="0">E7+F7</f>
        <v>79905.276687130041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202687.39481990994</v>
      </c>
      <c r="F8" s="27">
        <v>0</v>
      </c>
      <c r="G8" s="178">
        <f t="shared" si="0"/>
        <v>202687.39481990994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739159.73884525173</v>
      </c>
      <c r="F9" s="27">
        <v>0</v>
      </c>
      <c r="G9" s="178">
        <f t="shared" si="0"/>
        <v>739159.73884525173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25200.75383826</v>
      </c>
      <c r="F11" s="27">
        <v>0</v>
      </c>
      <c r="G11" s="178">
        <f t="shared" si="0"/>
        <v>25200.75383826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175512.37956251996</v>
      </c>
      <c r="F14" s="27">
        <v>0</v>
      </c>
      <c r="G14" s="178">
        <f t="shared" si="0"/>
        <v>175512.37956251996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-120207.0286194738</v>
      </c>
      <c r="F17" s="27">
        <v>0</v>
      </c>
      <c r="G17" s="178">
        <f t="shared" si="0"/>
        <v>-120207.0286194738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1193865.7653774603</v>
      </c>
      <c r="F22" s="181">
        <f>F6+F7+F8+F9+F10-F13-F16+F20+F21</f>
        <v>0</v>
      </c>
      <c r="G22" s="181">
        <f>E22+F22</f>
        <v>1193865.7653774603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77433.165946904963</v>
      </c>
      <c r="F24" s="27">
        <v>0</v>
      </c>
      <c r="G24" s="182">
        <f t="shared" ref="G24:G40" si="4">E24+F24</f>
        <v>77433.165946904963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9656.0118755099975</v>
      </c>
      <c r="F25" s="184">
        <v>0</v>
      </c>
      <c r="G25" s="185">
        <f t="shared" si="4"/>
        <v>9656.0118755099975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131139.89705816997</v>
      </c>
      <c r="F26" s="187">
        <v>0</v>
      </c>
      <c r="G26" s="188">
        <f t="shared" si="4"/>
        <v>131139.89705816997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13477.345171289999</v>
      </c>
      <c r="F28" s="187">
        <v>0</v>
      </c>
      <c r="G28" s="188">
        <f t="shared" si="4"/>
        <v>13477.345171289999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154273.25410496996</v>
      </c>
      <c r="F29" s="190">
        <f>SUM(F25:F28)</f>
        <v>0</v>
      </c>
      <c r="G29" s="191">
        <f t="shared" si="4"/>
        <v>154273.25410496996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53808.253761180997</v>
      </c>
      <c r="F30" s="187">
        <v>0</v>
      </c>
      <c r="G30" s="188">
        <f t="shared" si="4"/>
        <v>53808.253761180997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63360.332042367692</v>
      </c>
      <c r="F36" s="187">
        <v>0</v>
      </c>
      <c r="G36" s="188">
        <f t="shared" si="4"/>
        <v>63360.332042367692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4268.7195043005149</v>
      </c>
      <c r="F37" s="187">
        <v>0</v>
      </c>
      <c r="G37" s="188">
        <f t="shared" si="4"/>
        <v>4268.7195043005149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121437.30530784921</v>
      </c>
      <c r="F38" s="190">
        <f>F37+F36+F31+F30</f>
        <v>0</v>
      </c>
      <c r="G38" s="191">
        <f t="shared" si="4"/>
        <v>121437.30530784921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32463.122429543175</v>
      </c>
      <c r="F40" s="27">
        <v>0</v>
      </c>
      <c r="G40" s="185">
        <f t="shared" si="4"/>
        <v>32463.122429543175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353143.72535972414</v>
      </c>
      <c r="F45" s="200">
        <f>F24+F29+F38+F39+F43+F44</f>
        <v>0</v>
      </c>
      <c r="G45" s="200">
        <f>E45+F45</f>
        <v>353143.72535972414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1547009.4907371844</v>
      </c>
      <c r="F47" s="200">
        <f>F22+F45-F46</f>
        <v>0</v>
      </c>
      <c r="G47" s="200">
        <f t="shared" si="8"/>
        <v>1547009.4907371844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1193865.7653774603</v>
      </c>
      <c r="F61" s="210">
        <f>F22+F51+F52+F54+F57+F58</f>
        <v>0</v>
      </c>
      <c r="G61" s="210">
        <f>G22+G51+G52+G54+G57+G58</f>
        <v>1193865.7653774603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353143.72535972414</v>
      </c>
      <c r="F69" s="216">
        <f>F45+F62+F65+F66</f>
        <v>0</v>
      </c>
      <c r="G69" s="217">
        <f>G45+G62+G65+G66</f>
        <v>353143.72535972414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1547009.4907371844</v>
      </c>
      <c r="F70" s="181">
        <f>F61+F69-F46</f>
        <v>0</v>
      </c>
      <c r="G70" s="181">
        <f>G61+G69-G46</f>
        <v>1547009.4907371844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0.85358573712811037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3509139.0000000005</v>
      </c>
      <c r="F74" s="220"/>
      <c r="G74" s="221">
        <f>E74+F74</f>
        <v>3509139.0000000005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41.243374881210187</v>
      </c>
      <c r="F75" s="273">
        <f>+E75</f>
        <v>41.243374881210187</v>
      </c>
      <c r="G75" s="274">
        <f>E75</f>
        <v>41.243374881210187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1547009.4907371844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18630.356782003713</v>
      </c>
      <c r="F107" s="211">
        <v>0</v>
      </c>
      <c r="G107" s="212">
        <f>E107+F107</f>
        <v>18630.356782003713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-87743.906189930625</v>
      </c>
      <c r="F119" s="245">
        <f>F17+F40</f>
        <v>0</v>
      </c>
      <c r="G119" s="246">
        <f>E119+F119</f>
        <v>-87743.906189930625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Foglio8">
    <pageSetUpPr fitToPage="1"/>
  </sheetPr>
  <dimension ref="A1:N120"/>
  <sheetViews>
    <sheetView zoomScaleNormal="100" workbookViewId="0">
      <pane xSplit="4" ySplit="5" topLeftCell="G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6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BORGO SAN LORENZO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BORGO SAN LORENZO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363362.127294657</v>
      </c>
      <c r="F6" s="27">
        <v>0</v>
      </c>
      <c r="G6" s="178">
        <f>E6+F6</f>
        <v>363362.127294657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546431.28341987822</v>
      </c>
      <c r="F7" s="27">
        <v>0</v>
      </c>
      <c r="G7" s="178">
        <f t="shared" ref="G7:G17" si="0">E7+F7</f>
        <v>546431.28341987822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507449.3259735899</v>
      </c>
      <c r="F8" s="27">
        <v>0</v>
      </c>
      <c r="G8" s="178">
        <f t="shared" si="0"/>
        <v>507449.3259735899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1549430.4898069827</v>
      </c>
      <c r="F9" s="27">
        <v>0</v>
      </c>
      <c r="G9" s="178">
        <f t="shared" si="0"/>
        <v>1549430.4898069827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51977.522526929984</v>
      </c>
      <c r="F11" s="27">
        <v>0</v>
      </c>
      <c r="G11" s="178">
        <f t="shared" si="0"/>
        <v>51977.522526929984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408743.28849353991</v>
      </c>
      <c r="F14" s="27">
        <v>0</v>
      </c>
      <c r="G14" s="178">
        <f t="shared" si="0"/>
        <v>408743.28849353991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18680.197990148794</v>
      </c>
      <c r="F17" s="27">
        <v>0</v>
      </c>
      <c r="G17" s="178">
        <f t="shared" si="0"/>
        <v>18680.197990148794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2966673.2264951076</v>
      </c>
      <c r="F22" s="181">
        <f>F6+F7+F8+F9+F10-F13-F16+F20+F21</f>
        <v>0</v>
      </c>
      <c r="G22" s="181">
        <f>E22+F22</f>
        <v>2966673.2264951076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357015.55652438081</v>
      </c>
      <c r="F24" s="27">
        <v>0</v>
      </c>
      <c r="G24" s="182">
        <f t="shared" ref="G24:G40" si="4">E24+F24</f>
        <v>357015.55652438081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182157.51703148999</v>
      </c>
      <c r="F25" s="184">
        <v>0</v>
      </c>
      <c r="G25" s="185">
        <f t="shared" si="4"/>
        <v>182157.51703148999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290964.38570198999</v>
      </c>
      <c r="F26" s="187">
        <v>0</v>
      </c>
      <c r="G26" s="188">
        <f t="shared" si="4"/>
        <v>290964.38570198999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21774.904321169997</v>
      </c>
      <c r="F28" s="187">
        <v>0</v>
      </c>
      <c r="G28" s="188">
        <f t="shared" si="4"/>
        <v>21774.904321169997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494896.80705464998</v>
      </c>
      <c r="F29" s="190">
        <f>SUM(F25:F28)</f>
        <v>0</v>
      </c>
      <c r="G29" s="191">
        <f t="shared" si="4"/>
        <v>494896.80705464998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145359.08189801092</v>
      </c>
      <c r="F30" s="187">
        <v>0</v>
      </c>
      <c r="G30" s="188">
        <f t="shared" si="4"/>
        <v>145359.08189801092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22210.641636813663</v>
      </c>
      <c r="F36" s="187">
        <v>0</v>
      </c>
      <c r="G36" s="188">
        <f t="shared" si="4"/>
        <v>22210.641636813663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8967.3925089270124</v>
      </c>
      <c r="F37" s="187">
        <v>0</v>
      </c>
      <c r="G37" s="188">
        <f t="shared" si="4"/>
        <v>8967.3925089270124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176537.11604375159</v>
      </c>
      <c r="F38" s="190">
        <f>F37+F36+F31+F30</f>
        <v>0</v>
      </c>
      <c r="G38" s="191">
        <f t="shared" si="4"/>
        <v>176537.11604375159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166149.59508239676</v>
      </c>
      <c r="F40" s="27">
        <v>0</v>
      </c>
      <c r="G40" s="185">
        <f t="shared" si="4"/>
        <v>166149.59508239676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1028449.4796227824</v>
      </c>
      <c r="F45" s="200">
        <f>F24+F29+F38+F39+F43+F44</f>
        <v>0</v>
      </c>
      <c r="G45" s="200">
        <f>E45+F45</f>
        <v>1028449.4796227824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3995122.7061178898</v>
      </c>
      <c r="F47" s="200">
        <f>F22+F45-F46</f>
        <v>0</v>
      </c>
      <c r="G47" s="200">
        <f t="shared" si="8"/>
        <v>3995122.7061178898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2966673.2264951076</v>
      </c>
      <c r="F61" s="210">
        <f>F22+F51+F52+F54+F57+F58</f>
        <v>0</v>
      </c>
      <c r="G61" s="210">
        <f>G22+G51+G52+G54+G57+G58</f>
        <v>2966673.2264951076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1028449.4796227824</v>
      </c>
      <c r="F69" s="216">
        <f>F45+F62+F65+F66</f>
        <v>0</v>
      </c>
      <c r="G69" s="217">
        <f>G45+G62+G65+G66</f>
        <v>1028449.4796227824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3995122.7061178898</v>
      </c>
      <c r="F70" s="181">
        <f>F61+F69-F46</f>
        <v>0</v>
      </c>
      <c r="G70" s="181">
        <f>G61+G69-G46</f>
        <v>3995122.7061178898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0.77800849834092112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9293108</v>
      </c>
      <c r="F74" s="220"/>
      <c r="G74" s="221">
        <f>E74+F74</f>
        <v>9293108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33.410781270792889</v>
      </c>
      <c r="F75" s="273">
        <f>+E75</f>
        <v>33.410781270792889</v>
      </c>
      <c r="G75" s="274">
        <f>E75</f>
        <v>33.410781270792889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3995122.7061178898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184829.79307254555</v>
      </c>
      <c r="F119" s="245">
        <f>F17+F40</f>
        <v>0</v>
      </c>
      <c r="G119" s="246">
        <f>E119+F119</f>
        <v>184829.79307254555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Foglio7">
    <tabColor theme="5"/>
    <pageSetUpPr fitToPage="1"/>
  </sheetPr>
  <dimension ref="A1:N120"/>
  <sheetViews>
    <sheetView zoomScaleNormal="100" workbookViewId="0">
      <pane xSplit="4" ySplit="5" topLeftCell="E93" activePane="bottomRight" state="frozen"/>
      <selection activeCell="E10" sqref="E10"/>
      <selection pane="topRight" activeCell="E10" sqref="E10"/>
      <selection pane="bottomLeft" activeCell="E10" sqref="E10"/>
      <selection pane="bottomRight" activeCell="E75" sqref="E75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BARBERINO TAVARNELLE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BARBERINO TAVARNELLE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212872.42607898189</v>
      </c>
      <c r="F6" s="27">
        <v>0</v>
      </c>
      <c r="G6" s="178">
        <f>E6+F6</f>
        <v>212872.42607898189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462622.92055146699</v>
      </c>
      <c r="F7" s="27">
        <v>0</v>
      </c>
      <c r="G7" s="178">
        <f t="shared" ref="G7:G17" si="0">E7+F7</f>
        <v>462622.92055146699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415075.14783735003</v>
      </c>
      <c r="F8" s="27">
        <v>0</v>
      </c>
      <c r="G8" s="178">
        <f t="shared" si="0"/>
        <v>415075.14783735003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630703.74207388435</v>
      </c>
      <c r="F9" s="27">
        <v>0</v>
      </c>
      <c r="G9" s="178">
        <f t="shared" si="0"/>
        <v>630703.74207388435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306255.37482640008</v>
      </c>
      <c r="F10" s="27">
        <v>0</v>
      </c>
      <c r="G10" s="178">
        <f t="shared" si="0"/>
        <v>306255.37482640008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34402.352534549995</v>
      </c>
      <c r="F11" s="27">
        <v>0</v>
      </c>
      <c r="G11" s="178">
        <f t="shared" si="0"/>
        <v>34402.352534549995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263297.23961540993</v>
      </c>
      <c r="F14" s="27">
        <v>0</v>
      </c>
      <c r="G14" s="178">
        <f t="shared" si="0"/>
        <v>263297.23961540993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-25563.932415656978</v>
      </c>
      <c r="F17" s="27">
        <v>0</v>
      </c>
      <c r="G17" s="178">
        <f t="shared" si="0"/>
        <v>-25563.932415656978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2027529.6113680834</v>
      </c>
      <c r="F22" s="181">
        <f>F6+F7+F8+F9+F10-F13-F16+F20+F21</f>
        <v>0</v>
      </c>
      <c r="G22" s="181">
        <f>E22+F22</f>
        <v>2027529.6113680834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303048.12410130206</v>
      </c>
      <c r="F24" s="27">
        <v>0</v>
      </c>
      <c r="G24" s="182">
        <f t="shared" ref="G24:G40" si="4">E24+F24</f>
        <v>303048.12410130206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103864.73319221997</v>
      </c>
      <c r="F25" s="184">
        <v>0</v>
      </c>
      <c r="G25" s="185">
        <f t="shared" si="4"/>
        <v>103864.73319221997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173959.74216620997</v>
      </c>
      <c r="F26" s="187">
        <v>0</v>
      </c>
      <c r="G26" s="188">
        <f t="shared" si="4"/>
        <v>173959.74216620997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57907.127738459989</v>
      </c>
      <c r="F28" s="187">
        <v>0</v>
      </c>
      <c r="G28" s="188">
        <f t="shared" si="4"/>
        <v>57907.127738459989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335731.60309688991</v>
      </c>
      <c r="F29" s="190">
        <f>SUM(F25:F28)</f>
        <v>0</v>
      </c>
      <c r="G29" s="191">
        <f t="shared" si="4"/>
        <v>335731.60309688991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137771.81827967748</v>
      </c>
      <c r="F30" s="187">
        <v>0</v>
      </c>
      <c r="G30" s="188">
        <f t="shared" si="4"/>
        <v>137771.81827967748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109288.98359960321</v>
      </c>
      <c r="F36" s="187">
        <v>0</v>
      </c>
      <c r="G36" s="188">
        <f t="shared" si="4"/>
        <v>109288.98359960321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3484.5800440640505</v>
      </c>
      <c r="F37" s="187">
        <v>0</v>
      </c>
      <c r="G37" s="188">
        <f t="shared" si="4"/>
        <v>3484.5800440640505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250545.38192334474</v>
      </c>
      <c r="F38" s="190">
        <f>F37+F36+F31+F30</f>
        <v>0</v>
      </c>
      <c r="G38" s="191">
        <f t="shared" si="4"/>
        <v>250545.38192334474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-69765.350572465861</v>
      </c>
      <c r="F40" s="27">
        <v>0</v>
      </c>
      <c r="G40" s="185">
        <f t="shared" si="4"/>
        <v>-69765.350572465861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889325.1091215366</v>
      </c>
      <c r="F45" s="200">
        <f>F24+F29+F38+F39+F43+F44</f>
        <v>0</v>
      </c>
      <c r="G45" s="200">
        <f>E45+F45</f>
        <v>889325.1091215366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2916854.7204896202</v>
      </c>
      <c r="F47" s="200">
        <f>F22+F45-F46</f>
        <v>0</v>
      </c>
      <c r="G47" s="200">
        <f t="shared" si="8"/>
        <v>2916854.7204896202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2027529.6113680834</v>
      </c>
      <c r="F61" s="210">
        <f>F22+F51+F52+F54+F57+F58</f>
        <v>0</v>
      </c>
      <c r="G61" s="210">
        <f>G22+G51+G52+G54+G57+G58</f>
        <v>2027529.6113680834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889325.1091215366</v>
      </c>
      <c r="F69" s="216">
        <f>F45+F62+F65+F66</f>
        <v>0</v>
      </c>
      <c r="G69" s="217">
        <f>G45+G62+G65+G66</f>
        <v>889325.1091215366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2916854.7204896202</v>
      </c>
      <c r="F70" s="181">
        <f>F61+F69-F46</f>
        <v>0</v>
      </c>
      <c r="G70" s="181">
        <f>G61+G69-G46</f>
        <v>2916854.7204896202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0.67671453653054814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8948497.0000000019</v>
      </c>
      <c r="F74" s="220"/>
      <c r="G74" s="221">
        <f>E74+F74</f>
        <v>8948497.0000000019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27.048507865481991</v>
      </c>
      <c r="F75" s="273">
        <f>+E75</f>
        <v>27.048507865481991</v>
      </c>
      <c r="G75" s="274">
        <f>E75</f>
        <v>27.048507865481991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2916854.7204896202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34691.816573659802</v>
      </c>
      <c r="F107" s="211">
        <v>0</v>
      </c>
      <c r="G107" s="212">
        <f>E107+F107</f>
        <v>34691.816573659802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-95329.282988122839</v>
      </c>
      <c r="F119" s="245">
        <f>F17+F40</f>
        <v>0</v>
      </c>
      <c r="G119" s="246">
        <f>E119+F119</f>
        <v>-95329.282988122839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Foglio6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4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BARBERINO DEL MUGELLO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BARBERINO DEL MUGELLO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239800.61180911987</v>
      </c>
      <c r="F6" s="27">
        <v>0</v>
      </c>
      <c r="G6" s="178">
        <f>E6+F6</f>
        <v>239800.61180911987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338957.92355363909</v>
      </c>
      <c r="F7" s="27">
        <v>0</v>
      </c>
      <c r="G7" s="178">
        <f t="shared" ref="G7:G17" si="0">E7+F7</f>
        <v>338957.92355363909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345308.63763396</v>
      </c>
      <c r="F8" s="27">
        <v>0</v>
      </c>
      <c r="G8" s="178">
        <f t="shared" si="0"/>
        <v>345308.63763396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1024458.9244382069</v>
      </c>
      <c r="F9" s="27">
        <v>0</v>
      </c>
      <c r="G9" s="178">
        <f t="shared" si="0"/>
        <v>1024458.9244382069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31032.123142019991</v>
      </c>
      <c r="F11" s="27">
        <v>0</v>
      </c>
      <c r="G11" s="178">
        <f t="shared" si="0"/>
        <v>31032.123142019991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246416.65325276996</v>
      </c>
      <c r="F14" s="27">
        <v>0</v>
      </c>
      <c r="G14" s="178">
        <f t="shared" si="0"/>
        <v>246416.65325276996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29574.925514618168</v>
      </c>
      <c r="F17" s="27">
        <v>0</v>
      </c>
      <c r="G17" s="178">
        <f t="shared" si="0"/>
        <v>29574.925514618168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1948526.0974349258</v>
      </c>
      <c r="F22" s="181">
        <f>F6+F7+F8+F9+F10-F13-F16+F20+F21</f>
        <v>0</v>
      </c>
      <c r="G22" s="181">
        <f>E22+F22</f>
        <v>1948526.0974349258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196549.02455540761</v>
      </c>
      <c r="F24" s="27">
        <v>0</v>
      </c>
      <c r="G24" s="182">
        <f t="shared" ref="G24:G40" si="4">E24+F24</f>
        <v>196549.02455540761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11890.096998779996</v>
      </c>
      <c r="F25" s="184">
        <v>0</v>
      </c>
      <c r="G25" s="185">
        <f t="shared" si="4"/>
        <v>11890.096998779996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173368.81882319998</v>
      </c>
      <c r="F26" s="187">
        <v>0</v>
      </c>
      <c r="G26" s="188">
        <f t="shared" si="4"/>
        <v>173368.81882319998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33241.788439859993</v>
      </c>
      <c r="F28" s="187">
        <v>0</v>
      </c>
      <c r="G28" s="188">
        <f t="shared" si="4"/>
        <v>33241.788439859993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218500.70426183997</v>
      </c>
      <c r="F29" s="190">
        <f>SUM(F25:F28)</f>
        <v>0</v>
      </c>
      <c r="G29" s="191">
        <f t="shared" si="4"/>
        <v>218500.70426183997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87576.665096140539</v>
      </c>
      <c r="F30" s="187">
        <v>0</v>
      </c>
      <c r="G30" s="188">
        <f t="shared" si="4"/>
        <v>87576.665096140539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20388.948701177491</v>
      </c>
      <c r="F36" s="187">
        <v>0</v>
      </c>
      <c r="G36" s="188">
        <f t="shared" si="4"/>
        <v>20388.948701177491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5466.475906289048</v>
      </c>
      <c r="F37" s="187">
        <v>0</v>
      </c>
      <c r="G37" s="188">
        <f t="shared" si="4"/>
        <v>5466.475906289048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113432.08970360708</v>
      </c>
      <c r="F38" s="190">
        <f>F37+F36+F31+F30</f>
        <v>0</v>
      </c>
      <c r="G38" s="191">
        <f t="shared" si="4"/>
        <v>113432.08970360708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40053.011493204045</v>
      </c>
      <c r="F40" s="27">
        <v>0</v>
      </c>
      <c r="G40" s="185">
        <f t="shared" si="4"/>
        <v>40053.011493204045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528481.81852085469</v>
      </c>
      <c r="F45" s="200">
        <f>F24+F29+F38+F39+F43+F44</f>
        <v>0</v>
      </c>
      <c r="G45" s="200">
        <f>E45+F45</f>
        <v>528481.81852085469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2477007.9159557805</v>
      </c>
      <c r="F47" s="200">
        <f>F22+F45-F46</f>
        <v>0</v>
      </c>
      <c r="G47" s="200">
        <f t="shared" si="8"/>
        <v>2477007.9159557805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1948526.0974349258</v>
      </c>
      <c r="F61" s="210">
        <f>F22+F51+F52+F54+F57+F58</f>
        <v>0</v>
      </c>
      <c r="G61" s="210">
        <f>G22+G51+G52+G54+G57+G58</f>
        <v>1948526.0974349258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528481.81852085469</v>
      </c>
      <c r="F69" s="216">
        <f>F45+F62+F65+F66</f>
        <v>0</v>
      </c>
      <c r="G69" s="217">
        <f>G45+G62+G65+G66</f>
        <v>528481.81852085469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2477007.9159557805</v>
      </c>
      <c r="F70" s="181">
        <f>F61+F69-F46</f>
        <v>0</v>
      </c>
      <c r="G70" s="181">
        <f>G61+G69-G46</f>
        <v>2477007.9159557805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0.77277198189101104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6418248.9999999991</v>
      </c>
      <c r="F74" s="220"/>
      <c r="G74" s="221">
        <f>E74+F74</f>
        <v>6418248.9999999991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33.00639202635432</v>
      </c>
      <c r="F75" s="273">
        <f>+E75</f>
        <v>33.00639202635432</v>
      </c>
      <c r="G75" s="274">
        <f>E75</f>
        <v>33.00639202635432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2477007.9159557805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9571.1829900798366</v>
      </c>
      <c r="F107" s="211">
        <v>0</v>
      </c>
      <c r="G107" s="212">
        <f>E107+F107</f>
        <v>9571.1829900798366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69627.937007822213</v>
      </c>
      <c r="F119" s="245">
        <f>F17+F40</f>
        <v>0</v>
      </c>
      <c r="G119" s="246">
        <f>E119+F119</f>
        <v>69627.937007822213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9">
    <pageSetUpPr fitToPage="1"/>
  </sheetPr>
  <dimension ref="A1:N120"/>
  <sheetViews>
    <sheetView zoomScaleNormal="100" workbookViewId="0">
      <pane xSplit="4" ySplit="5" topLeftCell="E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57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VICCHIO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VICCHIO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198029.34963067633</v>
      </c>
      <c r="F6" s="27">
        <v>0</v>
      </c>
      <c r="G6" s="178">
        <f>E6+F6</f>
        <v>198029.34963067633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196098.14434475088</v>
      </c>
      <c r="F7" s="27">
        <v>0</v>
      </c>
      <c r="G7" s="178">
        <f t="shared" ref="G7:G17" si="0">E7+F7</f>
        <v>196098.14434475088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196696.65402386998</v>
      </c>
      <c r="F8" s="27">
        <v>0</v>
      </c>
      <c r="G8" s="178">
        <f t="shared" si="0"/>
        <v>196696.65402386998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857428.72888152441</v>
      </c>
      <c r="F9" s="27">
        <v>0</v>
      </c>
      <c r="G9" s="178">
        <f t="shared" si="0"/>
        <v>857428.72888152441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23093.483813399995</v>
      </c>
      <c r="F11" s="27">
        <v>0</v>
      </c>
      <c r="G11" s="178">
        <f t="shared" si="0"/>
        <v>23093.483813399995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145997.87823620994</v>
      </c>
      <c r="F14" s="27">
        <v>0</v>
      </c>
      <c r="G14" s="178">
        <f t="shared" si="0"/>
        <v>145997.87823620994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227401.88648125378</v>
      </c>
      <c r="F17" s="27">
        <v>0</v>
      </c>
      <c r="G17" s="178">
        <f t="shared" si="0"/>
        <v>227401.88648125378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1448252.8768808218</v>
      </c>
      <c r="F22" s="181">
        <f>F6+F7+F8+F9+F10-F13-F16+F20+F21</f>
        <v>0</v>
      </c>
      <c r="G22" s="181">
        <f>E22+F22</f>
        <v>1448252.8768808218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142473.9382426306</v>
      </c>
      <c r="F24" s="27">
        <v>0</v>
      </c>
      <c r="G24" s="182">
        <f t="shared" ref="G24:G40" si="4">E24+F24</f>
        <v>142473.9382426306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8848.2651757499989</v>
      </c>
      <c r="F25" s="184">
        <v>0</v>
      </c>
      <c r="G25" s="185">
        <f t="shared" si="4"/>
        <v>8848.2651757499989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119471.84539289998</v>
      </c>
      <c r="F26" s="187">
        <v>0</v>
      </c>
      <c r="G26" s="188">
        <f t="shared" si="4"/>
        <v>119471.84539289998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16584.532664699997</v>
      </c>
      <c r="F28" s="187">
        <v>0</v>
      </c>
      <c r="G28" s="188">
        <f t="shared" si="4"/>
        <v>16584.532664699997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144904.64323334998</v>
      </c>
      <c r="F29" s="190">
        <f>SUM(F25:F28)</f>
        <v>0</v>
      </c>
      <c r="G29" s="191">
        <f t="shared" si="4"/>
        <v>144904.64323334998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71389.066054848503</v>
      </c>
      <c r="F30" s="187">
        <v>0</v>
      </c>
      <c r="G30" s="188">
        <f t="shared" si="4"/>
        <v>71389.066054848503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15469.562906693067</v>
      </c>
      <c r="F36" s="187">
        <v>0</v>
      </c>
      <c r="G36" s="188">
        <f t="shared" si="4"/>
        <v>15469.562906693067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4322.4052179835971</v>
      </c>
      <c r="F37" s="187">
        <v>0</v>
      </c>
      <c r="G37" s="188">
        <f t="shared" si="4"/>
        <v>4322.4052179835971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91181.034179525159</v>
      </c>
      <c r="F38" s="190">
        <f>F37+F36+F31+F30</f>
        <v>0</v>
      </c>
      <c r="G38" s="191">
        <f t="shared" si="4"/>
        <v>91181.034179525159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-46323.20209677692</v>
      </c>
      <c r="F40" s="27">
        <v>0</v>
      </c>
      <c r="G40" s="185">
        <f t="shared" si="4"/>
        <v>-46323.20209677692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378559.61565550574</v>
      </c>
      <c r="F45" s="200">
        <f>F24+F29+F38+F39+F43+F44</f>
        <v>0</v>
      </c>
      <c r="G45" s="200">
        <f>E45+F45</f>
        <v>378559.61565550574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1826812.4925363276</v>
      </c>
      <c r="F47" s="200">
        <f>F22+F45-F46</f>
        <v>0</v>
      </c>
      <c r="G47" s="200">
        <f t="shared" si="8"/>
        <v>1826812.4925363276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1448252.8768808218</v>
      </c>
      <c r="F61" s="210">
        <f>F22+F51+F52+F54+F57+F58</f>
        <v>0</v>
      </c>
      <c r="G61" s="210">
        <f>G22+G51+G52+G54+G57+G58</f>
        <v>1448252.8768808218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378559.61565550574</v>
      </c>
      <c r="F69" s="216">
        <f>F45+F62+F65+F66</f>
        <v>0</v>
      </c>
      <c r="G69" s="217">
        <f>G45+G62+G65+G66</f>
        <v>378559.61565550574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1826812.4925363276</v>
      </c>
      <c r="F70" s="181">
        <f>F61+F69-F46</f>
        <v>0</v>
      </c>
      <c r="G70" s="181">
        <f>G61+G69-G46</f>
        <v>1826812.4925363276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0.80160552176247957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3739096.0000000005</v>
      </c>
      <c r="F74" s="220"/>
      <c r="G74" s="221">
        <f>E74+F74</f>
        <v>3739096.0000000005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32.016310408135588</v>
      </c>
      <c r="F75" s="273">
        <f>+E75</f>
        <v>32.016310408135588</v>
      </c>
      <c r="G75" s="274">
        <f>E75</f>
        <v>32.016310408135588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1826812.4925363276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181078.68438447686</v>
      </c>
      <c r="F119" s="245">
        <f>F17+F40</f>
        <v>0</v>
      </c>
      <c r="G119" s="246">
        <f>E119+F119</f>
        <v>181078.68438447686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Foglio5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3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BAGNO A RIPOLI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BAGNO A RIPOLI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496423.36064863869</v>
      </c>
      <c r="F6" s="27">
        <v>0</v>
      </c>
      <c r="G6" s="178">
        <f>E6+F6</f>
        <v>496423.36064863869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915309.58674309694</v>
      </c>
      <c r="F7" s="27">
        <v>0</v>
      </c>
      <c r="G7" s="178">
        <f t="shared" ref="G7:G17" si="0">E7+F7</f>
        <v>915309.58674309694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802473.21164009976</v>
      </c>
      <c r="F8" s="27">
        <v>0</v>
      </c>
      <c r="G8" s="178">
        <f t="shared" si="0"/>
        <v>802473.21164009976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2401523.0326561905</v>
      </c>
      <c r="F9" s="27">
        <v>0</v>
      </c>
      <c r="G9" s="178">
        <f t="shared" si="0"/>
        <v>2401523.0326561905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54712.236361599993</v>
      </c>
      <c r="F10" s="27">
        <v>0</v>
      </c>
      <c r="G10" s="178">
        <f t="shared" si="0"/>
        <v>54712.236361599993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72538.985178659976</v>
      </c>
      <c r="F11" s="27">
        <v>0</v>
      </c>
      <c r="G11" s="178">
        <f t="shared" si="0"/>
        <v>72538.985178659976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400129.92119099991</v>
      </c>
      <c r="F14" s="27">
        <v>0</v>
      </c>
      <c r="G14" s="178">
        <f t="shared" si="0"/>
        <v>400129.92119099991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189230.24672863213</v>
      </c>
      <c r="F17" s="27">
        <v>0</v>
      </c>
      <c r="G17" s="178">
        <f t="shared" si="0"/>
        <v>189230.24672863213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4670441.4280496258</v>
      </c>
      <c r="F22" s="181">
        <f>F6+F7+F8+F9+F10-F13-F16+F20+F21</f>
        <v>0</v>
      </c>
      <c r="G22" s="181">
        <f>E22+F22</f>
        <v>4670441.4280496258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414649.89831279608</v>
      </c>
      <c r="F24" s="27">
        <v>0</v>
      </c>
      <c r="G24" s="182">
        <f t="shared" ref="G24:G40" si="4">E24+F24</f>
        <v>414649.89831279608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190284.39040610997</v>
      </c>
      <c r="F25" s="184">
        <v>0</v>
      </c>
      <c r="G25" s="185">
        <f t="shared" si="4"/>
        <v>190284.39040610997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420708.22370576992</v>
      </c>
      <c r="F26" s="187">
        <v>0</v>
      </c>
      <c r="G26" s="188">
        <f t="shared" si="4"/>
        <v>420708.22370576992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143563.31373383998</v>
      </c>
      <c r="F28" s="187">
        <v>0</v>
      </c>
      <c r="G28" s="188">
        <f t="shared" si="4"/>
        <v>143563.31373383998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754555.92784571985</v>
      </c>
      <c r="F29" s="190">
        <f>SUM(F25:F28)</f>
        <v>0</v>
      </c>
      <c r="G29" s="191">
        <f t="shared" si="4"/>
        <v>754555.92784571985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218523.59561024496</v>
      </c>
      <c r="F30" s="187">
        <v>0</v>
      </c>
      <c r="G30" s="188">
        <f t="shared" si="4"/>
        <v>218523.59561024496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163256.22926238811</v>
      </c>
      <c r="F36" s="187">
        <v>0</v>
      </c>
      <c r="G36" s="188">
        <f t="shared" si="4"/>
        <v>163256.22926238811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11217.413091763205</v>
      </c>
      <c r="F37" s="187">
        <v>0</v>
      </c>
      <c r="G37" s="188">
        <f t="shared" si="4"/>
        <v>11217.413091763205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392997.23796439625</v>
      </c>
      <c r="F38" s="190">
        <f>F37+F36+F31+F30</f>
        <v>0</v>
      </c>
      <c r="G38" s="191">
        <f t="shared" si="4"/>
        <v>392997.23796439625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-76596.080635824008</v>
      </c>
      <c r="F40" s="27">
        <v>0</v>
      </c>
      <c r="G40" s="185">
        <f t="shared" si="4"/>
        <v>-76596.080635824008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1562203.064122912</v>
      </c>
      <c r="F45" s="200">
        <f>F24+F29+F38+F39+F43+F44</f>
        <v>0</v>
      </c>
      <c r="G45" s="200">
        <f>E45+F45</f>
        <v>1562203.064122912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6232644.4921725374</v>
      </c>
      <c r="F47" s="200">
        <f>F22+F45-F46</f>
        <v>0</v>
      </c>
      <c r="G47" s="200">
        <f t="shared" si="8"/>
        <v>6232644.4921725374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4670441.4280496258</v>
      </c>
      <c r="F61" s="210">
        <f>F22+F51+F52+F54+F57+F58</f>
        <v>0</v>
      </c>
      <c r="G61" s="210">
        <f>G22+G51+G52+G54+G57+G58</f>
        <v>4670441.4280496258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1562203.064122912</v>
      </c>
      <c r="F69" s="216">
        <f>F45+F62+F65+F66</f>
        <v>0</v>
      </c>
      <c r="G69" s="217">
        <f>G45+G62+G65+G66</f>
        <v>1562203.064122912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6232644.4921725374</v>
      </c>
      <c r="F70" s="181">
        <f>F61+F69-F46</f>
        <v>0</v>
      </c>
      <c r="G70" s="181">
        <f>G61+G69-G46</f>
        <v>6232644.4921725374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0.62906556443911354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15760326.999999998</v>
      </c>
      <c r="F74" s="220"/>
      <c r="G74" s="221">
        <f>E74+F74</f>
        <v>15760326.999999998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28.785301221338035</v>
      </c>
      <c r="F75" s="273">
        <f>+E75</f>
        <v>28.785301221338035</v>
      </c>
      <c r="G75" s="274">
        <f>E75</f>
        <v>28.785301221338035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6232644.4921725374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42755.519380801619</v>
      </c>
      <c r="F107" s="211">
        <v>0</v>
      </c>
      <c r="G107" s="212">
        <f>E107+F107</f>
        <v>42755.519380801619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112634.16609280813</v>
      </c>
      <c r="F119" s="245">
        <f>F17+F40</f>
        <v>0</v>
      </c>
      <c r="G119" s="246">
        <f>E119+F119</f>
        <v>112634.16609280813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Foglio4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2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AGLIANA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AGLIANA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306302.04316423874</v>
      </c>
      <c r="F6" s="27">
        <v>0</v>
      </c>
      <c r="G6" s="178">
        <f>E6+F6</f>
        <v>306302.04316423874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513088.01958454843</v>
      </c>
      <c r="F7" s="27">
        <v>0</v>
      </c>
      <c r="G7" s="178">
        <f t="shared" ref="G7:G17" si="0">E7+F7</f>
        <v>513088.01958454843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353356.56403046998</v>
      </c>
      <c r="F8" s="27">
        <v>0</v>
      </c>
      <c r="G8" s="178">
        <f t="shared" si="0"/>
        <v>353356.56403046998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1126394.5893014492</v>
      </c>
      <c r="F9" s="27">
        <v>0</v>
      </c>
      <c r="G9" s="178">
        <f t="shared" si="0"/>
        <v>1126394.5893014492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50845.112578259992</v>
      </c>
      <c r="F11" s="27">
        <v>0</v>
      </c>
      <c r="G11" s="178">
        <f t="shared" si="0"/>
        <v>50845.112578259992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308558.10585599992</v>
      </c>
      <c r="F14" s="27">
        <v>0</v>
      </c>
      <c r="G14" s="178">
        <f t="shared" si="0"/>
        <v>308558.10585599992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-178541.98920735647</v>
      </c>
      <c r="F17" s="27">
        <v>0</v>
      </c>
      <c r="G17" s="178">
        <f t="shared" si="0"/>
        <v>-178541.98920735647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2299141.2160807066</v>
      </c>
      <c r="F22" s="181">
        <f>F6+F7+F8+F9+F10-F13-F16+F20+F21</f>
        <v>0</v>
      </c>
      <c r="G22" s="181">
        <f>E22+F22</f>
        <v>2299141.2160807066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167653.15327343566</v>
      </c>
      <c r="F24" s="27">
        <v>0</v>
      </c>
      <c r="G24" s="182">
        <f t="shared" ref="G24:G40" si="4">E24+F24</f>
        <v>167653.15327343566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121133.20313093996</v>
      </c>
      <c r="F25" s="184">
        <v>0</v>
      </c>
      <c r="G25" s="185">
        <f t="shared" si="4"/>
        <v>121133.20313093996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257101.70827340998</v>
      </c>
      <c r="F26" s="187">
        <v>0</v>
      </c>
      <c r="G26" s="188">
        <f t="shared" si="4"/>
        <v>257101.70827340998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81465.316882949977</v>
      </c>
      <c r="F28" s="187">
        <v>0</v>
      </c>
      <c r="G28" s="188">
        <f t="shared" si="4"/>
        <v>81465.316882949977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459700.22828729992</v>
      </c>
      <c r="F29" s="190">
        <f>SUM(F25:F28)</f>
        <v>0</v>
      </c>
      <c r="G29" s="191">
        <f t="shared" si="4"/>
        <v>459700.22828729992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105775.49680221487</v>
      </c>
      <c r="F30" s="187">
        <v>0</v>
      </c>
      <c r="G30" s="188">
        <f t="shared" si="4"/>
        <v>105775.49680221487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111220.13796464431</v>
      </c>
      <c r="F36" s="187">
        <v>0</v>
      </c>
      <c r="G36" s="188">
        <f t="shared" si="4"/>
        <v>111220.13796464431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7643.984635917629</v>
      </c>
      <c r="F37" s="187">
        <v>0</v>
      </c>
      <c r="G37" s="188">
        <f t="shared" si="4"/>
        <v>7643.984635917629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224639.61940277682</v>
      </c>
      <c r="F38" s="190">
        <f>F37+F36+F31+F30</f>
        <v>0</v>
      </c>
      <c r="G38" s="191">
        <f t="shared" si="4"/>
        <v>224639.61940277682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52281.02724586986</v>
      </c>
      <c r="F40" s="27">
        <v>0</v>
      </c>
      <c r="G40" s="185">
        <f t="shared" si="4"/>
        <v>52281.02724586986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851993.00096351246</v>
      </c>
      <c r="F45" s="200">
        <f>F24+F29+F38+F39+F43+F44</f>
        <v>0</v>
      </c>
      <c r="G45" s="200">
        <f>E45+F45</f>
        <v>851993.00096351246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3151134.2170442189</v>
      </c>
      <c r="F47" s="200">
        <f>F22+F45-F46</f>
        <v>0</v>
      </c>
      <c r="G47" s="200">
        <f t="shared" si="8"/>
        <v>3151134.2170442189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2299141.2160807066</v>
      </c>
      <c r="F61" s="210">
        <f>F22+F51+F52+F54+F57+F58</f>
        <v>0</v>
      </c>
      <c r="G61" s="210">
        <f>G22+G51+G52+G54+G57+G58</f>
        <v>2299141.2160807066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851993.00096351246</v>
      </c>
      <c r="F69" s="216">
        <f>F45+F62+F65+F66</f>
        <v>0</v>
      </c>
      <c r="G69" s="217">
        <f>G45+G62+G65+G66</f>
        <v>851993.00096351246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3151134.2170442189</v>
      </c>
      <c r="F70" s="181">
        <f>F61+F69-F46</f>
        <v>0</v>
      </c>
      <c r="G70" s="181">
        <f>G61+G69-G46</f>
        <v>3151134.2170442189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0.64767478086777863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9370308.9949999992</v>
      </c>
      <c r="F74" s="220"/>
      <c r="G74" s="221">
        <f>E74+F74</f>
        <v>9370308.9949999992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31.615142056809244</v>
      </c>
      <c r="F75" s="273">
        <f>+E75</f>
        <v>31.615142056809244</v>
      </c>
      <c r="G75" s="274">
        <f>E75</f>
        <v>31.615142056809244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3151134.2170442189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-126260.96196148661</v>
      </c>
      <c r="F119" s="245">
        <f>F17+F40</f>
        <v>0</v>
      </c>
      <c r="G119" s="246">
        <f>E119+F119</f>
        <v>-126260.96196148661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Foglio3">
    <pageSetUpPr fitToPage="1"/>
  </sheetPr>
  <dimension ref="A1:N120"/>
  <sheetViews>
    <sheetView zoomScaleNormal="100" workbookViewId="0">
      <pane xSplit="4" ySplit="5" topLeftCell="E99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1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ABETONE CUTIGLIANO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ABETONE CUTIGLIANO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56882.246055232288</v>
      </c>
      <c r="F6" s="27">
        <v>0</v>
      </c>
      <c r="G6" s="178">
        <f>E6+F6</f>
        <v>56882.246055232288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211568.03421560943</v>
      </c>
      <c r="F7" s="27">
        <v>0</v>
      </c>
      <c r="G7" s="178">
        <f t="shared" ref="G7:G17" si="0">E7+F7</f>
        <v>211568.03421560943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11454.982869329999</v>
      </c>
      <c r="F8" s="27">
        <v>0</v>
      </c>
      <c r="G8" s="178">
        <f t="shared" si="0"/>
        <v>11454.982869329999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99989.842001279219</v>
      </c>
      <c r="F9" s="27">
        <v>0</v>
      </c>
      <c r="G9" s="178">
        <f t="shared" si="0"/>
        <v>99989.842001279219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40444.14360369998</v>
      </c>
      <c r="F10" s="27">
        <v>0</v>
      </c>
      <c r="G10" s="178">
        <f t="shared" si="0"/>
        <v>40444.14360369998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5810.4510363899981</v>
      </c>
      <c r="F11" s="27">
        <v>0</v>
      </c>
      <c r="G11" s="178">
        <f t="shared" si="0"/>
        <v>5810.4510363899981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22757.091356999994</v>
      </c>
      <c r="F14" s="27">
        <v>0</v>
      </c>
      <c r="G14" s="178">
        <f t="shared" si="0"/>
        <v>22757.091356999994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20749.090842248697</v>
      </c>
      <c r="F17" s="27">
        <v>0</v>
      </c>
      <c r="G17" s="178">
        <f t="shared" si="0"/>
        <v>20749.090842248697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420339.24874515092</v>
      </c>
      <c r="F22" s="181">
        <f>F6+F7+F8+F9+F10-F13-F16+F20+F21</f>
        <v>0</v>
      </c>
      <c r="G22" s="181">
        <f>E22+F22</f>
        <v>420339.24874515092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114643.91503664094</v>
      </c>
      <c r="F24" s="27">
        <v>0</v>
      </c>
      <c r="G24" s="182">
        <f t="shared" ref="G24:G40" si="4">E24+F24</f>
        <v>114643.91503664094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2226.4748005499996</v>
      </c>
      <c r="F25" s="184">
        <v>0</v>
      </c>
      <c r="G25" s="185">
        <f t="shared" si="4"/>
        <v>2226.4748005499996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29383.051217519998</v>
      </c>
      <c r="F26" s="187">
        <v>0</v>
      </c>
      <c r="G26" s="188">
        <f t="shared" si="4"/>
        <v>29383.051217519998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44112.790361639985</v>
      </c>
      <c r="F28" s="187">
        <v>0</v>
      </c>
      <c r="G28" s="188">
        <f t="shared" si="4"/>
        <v>44112.790361639985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75722.316379709984</v>
      </c>
      <c r="F29" s="190">
        <f>SUM(F25:F28)</f>
        <v>0</v>
      </c>
      <c r="G29" s="191">
        <f t="shared" si="4"/>
        <v>75722.316379709984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34258.149080409064</v>
      </c>
      <c r="F30" s="187">
        <v>0</v>
      </c>
      <c r="G30" s="188">
        <f t="shared" si="4"/>
        <v>34258.149080409064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27896.292749003525</v>
      </c>
      <c r="F36" s="187">
        <v>0</v>
      </c>
      <c r="G36" s="188">
        <f t="shared" si="4"/>
        <v>27896.292749003525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515.57716066190403</v>
      </c>
      <c r="F37" s="187">
        <v>0</v>
      </c>
      <c r="G37" s="188">
        <f t="shared" si="4"/>
        <v>515.57716066190403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62670.018990074495</v>
      </c>
      <c r="F38" s="190">
        <f>F37+F36+F31+F30</f>
        <v>0</v>
      </c>
      <c r="G38" s="191">
        <f t="shared" si="4"/>
        <v>62670.018990074495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171784.12206828868</v>
      </c>
      <c r="F40" s="27">
        <v>0</v>
      </c>
      <c r="G40" s="185">
        <f t="shared" si="4"/>
        <v>171784.12206828868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253036.25040642542</v>
      </c>
      <c r="F45" s="200">
        <f>F24+F29+F38+F39+F43+F44</f>
        <v>0</v>
      </c>
      <c r="G45" s="200">
        <f>E45+F45</f>
        <v>253036.25040642542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673375.49915157631</v>
      </c>
      <c r="F47" s="200">
        <f>F22+F45-F46</f>
        <v>0</v>
      </c>
      <c r="G47" s="200">
        <f t="shared" si="8"/>
        <v>673375.49915157631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420339.24874515092</v>
      </c>
      <c r="F61" s="210">
        <f>F22+F51+F52+F54+F57+F58</f>
        <v>0</v>
      </c>
      <c r="G61" s="210">
        <f>G22+G51+G52+G54+G57+G58</f>
        <v>420339.24874515092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253036.25040642542</v>
      </c>
      <c r="F69" s="216">
        <f>F45+F62+F65+F66</f>
        <v>0</v>
      </c>
      <c r="G69" s="217">
        <f>G45+G62+G65+G66</f>
        <v>253036.25040642542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673375.49915157631</v>
      </c>
      <c r="F70" s="181">
        <f>F61+F69-F46</f>
        <v>0</v>
      </c>
      <c r="G70" s="181">
        <f>G61+G69-G46</f>
        <v>673375.49915157631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0.22348117497775263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1751897</v>
      </c>
      <c r="F74" s="220"/>
      <c r="G74" s="221">
        <f>E74+F74</f>
        <v>1751897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38.705402304940399</v>
      </c>
      <c r="F75" s="273">
        <f>+E75</f>
        <v>38.705402304940399</v>
      </c>
      <c r="G75" s="274">
        <f>E75</f>
        <v>38.705402304940399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673375.49915157631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192533.21291053738</v>
      </c>
      <c r="F119" s="245">
        <f>F17+F40</f>
        <v>0</v>
      </c>
      <c r="G119" s="246">
        <f>E119+F119</f>
        <v>192533.21291053738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8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56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VERNIO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VERNIO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85371.109057066773</v>
      </c>
      <c r="F6" s="27">
        <v>0</v>
      </c>
      <c r="G6" s="178">
        <f>E6+F6</f>
        <v>85371.109057066773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139021.19051101583</v>
      </c>
      <c r="F7" s="27">
        <v>0</v>
      </c>
      <c r="G7" s="178">
        <f t="shared" ref="G7:G17" si="0">E7+F7</f>
        <v>139021.19051101583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102289.36602884998</v>
      </c>
      <c r="F8" s="27">
        <v>0</v>
      </c>
      <c r="G8" s="178">
        <f t="shared" si="0"/>
        <v>102289.36602884998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408990.85119114525</v>
      </c>
      <c r="F9" s="27">
        <v>0</v>
      </c>
      <c r="G9" s="178">
        <f t="shared" si="0"/>
        <v>408990.85119114525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17262.104389529995</v>
      </c>
      <c r="F11" s="27">
        <v>0</v>
      </c>
      <c r="G11" s="178">
        <f t="shared" si="0"/>
        <v>17262.104389529995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79184.618533019995</v>
      </c>
      <c r="F14" s="27">
        <v>0</v>
      </c>
      <c r="G14" s="178">
        <f t="shared" si="0"/>
        <v>79184.618533019995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183323.16455453821</v>
      </c>
      <c r="F17" s="27">
        <v>0</v>
      </c>
      <c r="G17" s="178">
        <f t="shared" si="0"/>
        <v>183323.16455453821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735672.51678807777</v>
      </c>
      <c r="F22" s="181">
        <f>F6+F7+F8+F9+F10-F13-F16+F20+F21</f>
        <v>0</v>
      </c>
      <c r="G22" s="181">
        <f>E22+F22</f>
        <v>735672.51678807777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60910.402795055699</v>
      </c>
      <c r="F24" s="27">
        <v>0</v>
      </c>
      <c r="G24" s="182">
        <f t="shared" ref="G24:G40" si="4">E24+F24</f>
        <v>60910.402795055699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6614.1800524799992</v>
      </c>
      <c r="F25" s="184">
        <v>0</v>
      </c>
      <c r="G25" s="185">
        <f t="shared" si="4"/>
        <v>6614.1800524799992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87288.326975849981</v>
      </c>
      <c r="F26" s="187">
        <v>0</v>
      </c>
      <c r="G26" s="188">
        <f t="shared" si="4"/>
        <v>87288.326975849981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16197.954582809998</v>
      </c>
      <c r="F28" s="187">
        <v>0</v>
      </c>
      <c r="G28" s="188">
        <f t="shared" si="4"/>
        <v>16197.954582809998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110100.46161113998</v>
      </c>
      <c r="F29" s="190">
        <f>SUM(F25:F28)</f>
        <v>0</v>
      </c>
      <c r="G29" s="191">
        <f t="shared" si="4"/>
        <v>110100.46161113998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37612.617048888082</v>
      </c>
      <c r="F30" s="187">
        <v>0</v>
      </c>
      <c r="G30" s="188">
        <f t="shared" si="4"/>
        <v>37612.617048888082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27320.643725993868</v>
      </c>
      <c r="F36" s="187">
        <v>0</v>
      </c>
      <c r="G36" s="188">
        <f t="shared" si="4"/>
        <v>27320.643725993868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2447.1276578857678</v>
      </c>
      <c r="F37" s="187">
        <v>0</v>
      </c>
      <c r="G37" s="188">
        <f t="shared" si="4"/>
        <v>2447.1276578857678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67380.388432767722</v>
      </c>
      <c r="F38" s="190">
        <f>F37+F36+F31+F30</f>
        <v>0</v>
      </c>
      <c r="G38" s="191">
        <f t="shared" si="4"/>
        <v>67380.388432767722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27027.398352879623</v>
      </c>
      <c r="F40" s="27">
        <v>0</v>
      </c>
      <c r="G40" s="185">
        <f t="shared" si="4"/>
        <v>27027.398352879623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238391.25283896341</v>
      </c>
      <c r="F45" s="200">
        <f>F24+F29+F38+F39+F43+F44</f>
        <v>0</v>
      </c>
      <c r="G45" s="200">
        <f>E45+F45</f>
        <v>238391.25283896341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974063.76962704118</v>
      </c>
      <c r="F47" s="200">
        <f>F22+F45-F46</f>
        <v>0</v>
      </c>
      <c r="G47" s="200">
        <f t="shared" si="8"/>
        <v>974063.76962704118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735672.51678807777</v>
      </c>
      <c r="F61" s="210">
        <f>F22+F51+F52+F54+F57+F58</f>
        <v>0</v>
      </c>
      <c r="G61" s="210">
        <f>G22+G51+G52+G54+G57+G58</f>
        <v>735672.51678807777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238391.25283896341</v>
      </c>
      <c r="F69" s="216">
        <f>F45+F62+F65+F66</f>
        <v>0</v>
      </c>
      <c r="G69" s="217">
        <f>G45+G62+G65+G66</f>
        <v>238391.25283896341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974063.76962704118</v>
      </c>
      <c r="F70" s="181">
        <f>F61+F69-F46</f>
        <v>0</v>
      </c>
      <c r="G70" s="181">
        <f>G61+G69-G46</f>
        <v>974063.76962704118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0.71031814221444378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2745608.5999999996</v>
      </c>
      <c r="F74" s="220"/>
      <c r="G74" s="221">
        <f>E74+F74</f>
        <v>2745608.5999999996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30.73937579648263</v>
      </c>
      <c r="F75" s="273">
        <f>+E75</f>
        <v>30.73937579648263</v>
      </c>
      <c r="G75" s="274">
        <f>E75</f>
        <v>30.73937579648263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974063.76962704118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199.3382662541253</v>
      </c>
      <c r="F107" s="211">
        <v>0</v>
      </c>
      <c r="G107" s="212">
        <f>E107+F107</f>
        <v>199.3382662541253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210350.56290741783</v>
      </c>
      <c r="F119" s="245">
        <f>F17+F40</f>
        <v>0</v>
      </c>
      <c r="G119" s="246">
        <f>E119+F119</f>
        <v>210350.56290741783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57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55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VAIANO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VAIANO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124525.28460734429</v>
      </c>
      <c r="F6" s="27">
        <v>0</v>
      </c>
      <c r="G6" s="178">
        <f>E6+F6</f>
        <v>124525.28460734429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258219.63911085867</v>
      </c>
      <c r="F7" s="27">
        <v>0</v>
      </c>
      <c r="G7" s="178">
        <f t="shared" ref="G7:G17" si="0">E7+F7</f>
        <v>258219.63911085867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213053.85865763994</v>
      </c>
      <c r="F8" s="27">
        <v>0</v>
      </c>
      <c r="G8" s="178">
        <f t="shared" si="0"/>
        <v>213053.85865763994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610143.1319182365</v>
      </c>
      <c r="F9" s="27">
        <v>0</v>
      </c>
      <c r="G9" s="178">
        <f t="shared" si="0"/>
        <v>610143.1319182365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28762.192589129994</v>
      </c>
      <c r="F11" s="27">
        <v>0</v>
      </c>
      <c r="G11" s="178">
        <f t="shared" si="0"/>
        <v>28762.192589129994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149223.46089650996</v>
      </c>
      <c r="F14" s="27">
        <v>0</v>
      </c>
      <c r="G14" s="178">
        <f t="shared" si="0"/>
        <v>149223.46089650996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110016.2472755129</v>
      </c>
      <c r="F17" s="27">
        <v>0</v>
      </c>
      <c r="G17" s="178">
        <f t="shared" si="0"/>
        <v>110016.2472755129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1205941.9142940794</v>
      </c>
      <c r="F22" s="181">
        <f>F6+F7+F8+F9+F10-F13-F16+F20+F21</f>
        <v>0</v>
      </c>
      <c r="G22" s="181">
        <f>E22+F22</f>
        <v>1205941.9142940794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129564.93619904287</v>
      </c>
      <c r="F24" s="27">
        <v>0</v>
      </c>
      <c r="G24" s="182">
        <f t="shared" ref="G24:G40" si="4">E24+F24</f>
        <v>129564.93619904287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85396.827816299963</v>
      </c>
      <c r="F25" s="184">
        <v>0</v>
      </c>
      <c r="G25" s="185">
        <f t="shared" si="4"/>
        <v>85396.827816299963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145437.51762539995</v>
      </c>
      <c r="F26" s="187">
        <v>0</v>
      </c>
      <c r="G26" s="188">
        <f t="shared" si="4"/>
        <v>145437.51762539995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32414.378366369994</v>
      </c>
      <c r="F28" s="187">
        <v>0</v>
      </c>
      <c r="G28" s="188">
        <f t="shared" si="4"/>
        <v>32414.378366369994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263248.72380806989</v>
      </c>
      <c r="F29" s="190">
        <f>SUM(F25:F28)</f>
        <v>0</v>
      </c>
      <c r="G29" s="191">
        <f t="shared" si="4"/>
        <v>263248.72380806989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64564.324468789433</v>
      </c>
      <c r="F30" s="187">
        <v>0</v>
      </c>
      <c r="G30" s="188">
        <f t="shared" si="4"/>
        <v>64564.324468789433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38452.053600965643</v>
      </c>
      <c r="F36" s="187">
        <v>0</v>
      </c>
      <c r="G36" s="188">
        <f t="shared" si="4"/>
        <v>38452.053600965643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3938.7331787476637</v>
      </c>
      <c r="F37" s="187">
        <v>0</v>
      </c>
      <c r="G37" s="188">
        <f t="shared" si="4"/>
        <v>3938.7331787476637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106955.11124850274</v>
      </c>
      <c r="F38" s="190">
        <f>F37+F36+F31+F30</f>
        <v>0</v>
      </c>
      <c r="G38" s="191">
        <f t="shared" si="4"/>
        <v>106955.11124850274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32923.592488936672</v>
      </c>
      <c r="F40" s="27">
        <v>0</v>
      </c>
      <c r="G40" s="185">
        <f t="shared" si="4"/>
        <v>32923.592488936672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499768.77125561552</v>
      </c>
      <c r="F45" s="200">
        <f>F24+F29+F38+F39+F43+F44</f>
        <v>0</v>
      </c>
      <c r="G45" s="200">
        <f>E45+F45</f>
        <v>499768.77125561552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1705710.685549695</v>
      </c>
      <c r="F47" s="200">
        <f>F22+F45-F46</f>
        <v>0</v>
      </c>
      <c r="G47" s="200">
        <f t="shared" si="8"/>
        <v>1705710.685549695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1205941.9142940794</v>
      </c>
      <c r="F61" s="210">
        <f>F22+F51+F52+F54+F57+F58</f>
        <v>0</v>
      </c>
      <c r="G61" s="210">
        <f>G22+G51+G52+G54+G57+G58</f>
        <v>1205941.9142940794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499768.77125561552</v>
      </c>
      <c r="F69" s="216">
        <f>F45+F62+F65+F66</f>
        <v>0</v>
      </c>
      <c r="G69" s="217">
        <f>G45+G62+G65+G66</f>
        <v>499768.77125561552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1705710.685549695</v>
      </c>
      <c r="F70" s="181">
        <f>F61+F69-F46</f>
        <v>0</v>
      </c>
      <c r="G70" s="181">
        <f>G61+G69-G46</f>
        <v>1705710.685549695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0.72694367314108799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5522578.5000000009</v>
      </c>
      <c r="F74" s="220"/>
      <c r="G74" s="221">
        <f>E74+F74</f>
        <v>5522578.5000000009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24.430995577354107</v>
      </c>
      <c r="F75" s="273">
        <f>+E75</f>
        <v>24.430995577354107</v>
      </c>
      <c r="G75" s="274">
        <f>E75</f>
        <v>24.430995577354107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1705710.685549695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142939.83976444957</v>
      </c>
      <c r="F119" s="245">
        <f>F17+F40</f>
        <v>0</v>
      </c>
      <c r="G119" s="246">
        <f>E119+F119</f>
        <v>142939.83976444957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6">
    <pageSetUpPr fitToPage="1"/>
  </sheetPr>
  <dimension ref="A1:N120"/>
  <sheetViews>
    <sheetView zoomScaleNormal="100" workbookViewId="0">
      <pane xSplit="4" ySplit="5" topLeftCell="E96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RowHeight="15.75" x14ac:dyDescent="0.25"/>
  <cols>
    <col min="1" max="1" width="4.33203125" style="42" customWidth="1"/>
    <col min="2" max="2" width="146.1640625" style="42" customWidth="1"/>
    <col min="3" max="3" width="29.6640625" style="42" customWidth="1"/>
    <col min="4" max="4" width="4.33203125" style="42" customWidth="1"/>
    <col min="5" max="7" width="23.5" style="42" customWidth="1"/>
    <col min="8" max="8" width="3.33203125" style="153" customWidth="1"/>
    <col min="9" max="9" width="3.33203125" style="42" customWidth="1"/>
    <col min="10" max="10" width="5.1640625" style="175" bestFit="1" customWidth="1"/>
    <col min="11" max="11" width="3.5" style="175" customWidth="1"/>
    <col min="12" max="12" width="2.5" style="42" customWidth="1"/>
    <col min="13" max="13" width="1" style="42" customWidth="1"/>
    <col min="14" max="14" width="38" style="42" customWidth="1"/>
    <col min="15" max="16384" width="9.33203125" style="42"/>
  </cols>
  <sheetData>
    <row r="1" spans="1:14" x14ac:dyDescent="0.25">
      <c r="A1" s="37"/>
      <c r="B1" s="38"/>
      <c r="C1" s="38"/>
      <c r="D1" s="39"/>
      <c r="E1" s="37"/>
      <c r="F1" s="39"/>
      <c r="G1" s="40" t="s">
        <v>25</v>
      </c>
      <c r="H1" s="41"/>
      <c r="I1" s="37"/>
      <c r="L1" s="37"/>
      <c r="M1" s="37"/>
      <c r="N1" s="37"/>
    </row>
    <row r="2" spans="1:14" ht="16.5" thickBot="1" x14ac:dyDescent="0.3">
      <c r="A2" s="43"/>
      <c r="B2" s="44" t="s">
        <v>26</v>
      </c>
      <c r="C2" s="45" t="s">
        <v>27</v>
      </c>
      <c r="D2" s="43"/>
      <c r="E2" s="46"/>
      <c r="F2" s="46"/>
      <c r="G2" s="46"/>
      <c r="H2" s="47"/>
      <c r="I2" s="43"/>
      <c r="J2" s="176"/>
      <c r="K2" s="176"/>
      <c r="L2" s="43"/>
      <c r="M2" s="43"/>
      <c r="N2" s="26">
        <v>54</v>
      </c>
    </row>
    <row r="3" spans="1:14" ht="17.25" thickTop="1" thickBot="1" x14ac:dyDescent="0.3">
      <c r="A3" s="1"/>
      <c r="B3" s="1"/>
      <c r="C3" s="48"/>
      <c r="D3" s="48"/>
      <c r="E3" s="49"/>
      <c r="F3" s="49"/>
      <c r="G3" s="50"/>
      <c r="H3" s="41"/>
      <c r="I3" s="1"/>
      <c r="L3" s="1"/>
      <c r="M3" s="1"/>
      <c r="N3" s="21" t="str">
        <f>+HLOOKUP(N2,Comuni!$C$1:$BJ$2,2,0)</f>
        <v>VAGLIA</v>
      </c>
    </row>
    <row r="4" spans="1:14" ht="32.25" thickBot="1" x14ac:dyDescent="0.3">
      <c r="A4" s="1"/>
      <c r="B4" s="51"/>
      <c r="C4" s="3" t="s">
        <v>0</v>
      </c>
      <c r="D4" s="4"/>
      <c r="E4" s="325" t="str">
        <f>+"Comune di "&amp;N3</f>
        <v>Comune di VAGLIA</v>
      </c>
      <c r="F4" s="326"/>
      <c r="G4" s="327"/>
      <c r="H4" s="52"/>
      <c r="I4" s="5"/>
      <c r="L4" s="1"/>
      <c r="M4" s="1"/>
    </row>
    <row r="5" spans="1:14" ht="94.5" x14ac:dyDescent="0.25">
      <c r="A5" s="1"/>
      <c r="B5" s="53"/>
      <c r="C5" s="54" t="s">
        <v>28</v>
      </c>
      <c r="D5" s="55"/>
      <c r="E5" s="6" t="s">
        <v>29</v>
      </c>
      <c r="F5" s="6" t="s">
        <v>30</v>
      </c>
      <c r="G5" s="56" t="s">
        <v>31</v>
      </c>
      <c r="H5" s="41"/>
      <c r="I5" s="7"/>
      <c r="L5" s="1"/>
      <c r="M5" s="1"/>
      <c r="N5" s="57" t="s">
        <v>1</v>
      </c>
    </row>
    <row r="6" spans="1:14" x14ac:dyDescent="0.25">
      <c r="A6" s="1"/>
      <c r="B6" s="58" t="s">
        <v>46</v>
      </c>
      <c r="C6" s="59" t="s">
        <v>2</v>
      </c>
      <c r="D6" s="60"/>
      <c r="E6" s="27">
        <v>93296.740975959096</v>
      </c>
      <c r="F6" s="27">
        <v>0</v>
      </c>
      <c r="G6" s="178">
        <f>E6+F6</f>
        <v>93296.740975959096</v>
      </c>
      <c r="H6" s="61"/>
      <c r="I6" s="1"/>
      <c r="J6" s="175">
        <v>4</v>
      </c>
      <c r="K6" s="175">
        <f>+J6</f>
        <v>4</v>
      </c>
      <c r="L6" s="1"/>
      <c r="M6" s="1"/>
      <c r="N6" s="62" t="s">
        <v>3</v>
      </c>
    </row>
    <row r="7" spans="1:14" x14ac:dyDescent="0.25">
      <c r="A7" s="1"/>
      <c r="B7" s="58" t="s">
        <v>47</v>
      </c>
      <c r="C7" s="59" t="s">
        <v>2</v>
      </c>
      <c r="D7" s="60"/>
      <c r="E7" s="27">
        <v>115202.18550866106</v>
      </c>
      <c r="F7" s="27">
        <v>0</v>
      </c>
      <c r="G7" s="178">
        <f t="shared" ref="G7:G17" si="0">E7+F7</f>
        <v>115202.18550866106</v>
      </c>
      <c r="H7" s="61"/>
      <c r="I7" s="1"/>
      <c r="J7" s="175">
        <f>+J6+1</f>
        <v>5</v>
      </c>
      <c r="K7" s="175">
        <f>+J7</f>
        <v>5</v>
      </c>
      <c r="L7" s="1"/>
      <c r="M7" s="1"/>
      <c r="N7" s="63" t="s">
        <v>4</v>
      </c>
    </row>
    <row r="8" spans="1:14" x14ac:dyDescent="0.25">
      <c r="A8" s="1"/>
      <c r="B8" s="58" t="s">
        <v>48</v>
      </c>
      <c r="C8" s="59" t="s">
        <v>2</v>
      </c>
      <c r="D8" s="60"/>
      <c r="E8" s="27">
        <v>103940.86677974997</v>
      </c>
      <c r="F8" s="27">
        <v>0</v>
      </c>
      <c r="G8" s="178">
        <f t="shared" si="0"/>
        <v>103940.86677974997</v>
      </c>
      <c r="H8" s="61"/>
      <c r="I8" s="1"/>
      <c r="J8" s="175">
        <f t="shared" ref="J8:J10" si="1">+J7+1</f>
        <v>6</v>
      </c>
      <c r="K8" s="175">
        <f t="shared" ref="K8:K10" si="2">+J8</f>
        <v>6</v>
      </c>
      <c r="L8" s="1"/>
      <c r="M8" s="1"/>
      <c r="N8" s="64" t="s">
        <v>5</v>
      </c>
    </row>
    <row r="9" spans="1:14" x14ac:dyDescent="0.25">
      <c r="A9" s="1"/>
      <c r="B9" s="58" t="s">
        <v>49</v>
      </c>
      <c r="C9" s="59" t="s">
        <v>2</v>
      </c>
      <c r="D9" s="60"/>
      <c r="E9" s="27">
        <v>418692.00754302513</v>
      </c>
      <c r="F9" s="27">
        <v>0</v>
      </c>
      <c r="G9" s="178">
        <f t="shared" si="0"/>
        <v>418692.00754302513</v>
      </c>
      <c r="H9" s="61"/>
      <c r="I9" s="1"/>
      <c r="J9" s="175">
        <f t="shared" si="1"/>
        <v>7</v>
      </c>
      <c r="K9" s="175">
        <f t="shared" si="2"/>
        <v>7</v>
      </c>
      <c r="L9" s="1"/>
      <c r="M9" s="1"/>
      <c r="N9" s="65" t="s">
        <v>6</v>
      </c>
    </row>
    <row r="10" spans="1:14" ht="18.75" x14ac:dyDescent="0.25">
      <c r="A10" s="1"/>
      <c r="B10" s="66" t="s">
        <v>50</v>
      </c>
      <c r="C10" s="59" t="s">
        <v>2</v>
      </c>
      <c r="D10" s="60"/>
      <c r="E10" s="27">
        <v>0</v>
      </c>
      <c r="F10" s="27">
        <v>0</v>
      </c>
      <c r="G10" s="178">
        <f t="shared" si="0"/>
        <v>0</v>
      </c>
      <c r="H10" s="61"/>
      <c r="I10" s="1"/>
      <c r="J10" s="175">
        <f t="shared" si="1"/>
        <v>8</v>
      </c>
      <c r="K10" s="175">
        <f t="shared" si="2"/>
        <v>8</v>
      </c>
      <c r="L10" s="1"/>
      <c r="M10" s="1"/>
      <c r="N10" s="2"/>
    </row>
    <row r="11" spans="1:14" x14ac:dyDescent="0.25">
      <c r="A11" s="1"/>
      <c r="B11" s="67" t="s">
        <v>51</v>
      </c>
      <c r="C11" s="59" t="s">
        <v>2</v>
      </c>
      <c r="D11" s="60"/>
      <c r="E11" s="27">
        <v>14671.457430629998</v>
      </c>
      <c r="F11" s="27">
        <v>0</v>
      </c>
      <c r="G11" s="178">
        <f t="shared" si="0"/>
        <v>14671.457430629998</v>
      </c>
      <c r="H11" s="61"/>
      <c r="I11" s="1"/>
      <c r="J11" s="175">
        <v>10</v>
      </c>
      <c r="K11" s="175">
        <f>+J11</f>
        <v>10</v>
      </c>
      <c r="L11" s="1"/>
      <c r="M11" s="1"/>
      <c r="N11" s="1"/>
    </row>
    <row r="12" spans="1:14" x14ac:dyDescent="0.25">
      <c r="A12" s="1"/>
      <c r="B12" s="58" t="s">
        <v>52</v>
      </c>
      <c r="C12" s="59" t="s">
        <v>7</v>
      </c>
      <c r="D12" s="60"/>
      <c r="E12" s="250"/>
      <c r="F12" s="261"/>
      <c r="G12" s="251"/>
      <c r="H12" s="61"/>
      <c r="I12" s="1"/>
      <c r="J12" s="175">
        <v>11</v>
      </c>
      <c r="K12" s="175">
        <f>+J12</f>
        <v>11</v>
      </c>
      <c r="L12" s="1"/>
      <c r="M12" s="1"/>
      <c r="N12" s="1"/>
    </row>
    <row r="13" spans="1:14" x14ac:dyDescent="0.25">
      <c r="A13" s="1"/>
      <c r="B13" s="58" t="s">
        <v>53</v>
      </c>
      <c r="C13" s="59" t="s">
        <v>7</v>
      </c>
      <c r="D13" s="60"/>
      <c r="E13" s="179"/>
      <c r="F13" s="179"/>
      <c r="G13" s="178">
        <f t="shared" si="0"/>
        <v>0</v>
      </c>
      <c r="H13" s="61"/>
      <c r="I13" s="1"/>
      <c r="L13" s="1"/>
      <c r="M13" s="1"/>
      <c r="N13" s="1"/>
    </row>
    <row r="14" spans="1:14" ht="18.75" x14ac:dyDescent="0.25">
      <c r="A14" s="1"/>
      <c r="B14" s="58" t="s">
        <v>54</v>
      </c>
      <c r="C14" s="59" t="s">
        <v>2</v>
      </c>
      <c r="D14" s="60"/>
      <c r="E14" s="27">
        <v>67133.379022709982</v>
      </c>
      <c r="F14" s="27">
        <v>0</v>
      </c>
      <c r="G14" s="178">
        <f t="shared" si="0"/>
        <v>67133.379022709982</v>
      </c>
      <c r="H14" s="61"/>
      <c r="I14" s="1"/>
      <c r="J14" s="175">
        <v>13</v>
      </c>
      <c r="K14" s="175">
        <f t="shared" ref="K14:K21" si="3">+J14</f>
        <v>13</v>
      </c>
      <c r="L14" s="1"/>
      <c r="M14" s="1"/>
      <c r="N14" s="1"/>
    </row>
    <row r="15" spans="1:14" x14ac:dyDescent="0.25">
      <c r="A15" s="1"/>
      <c r="B15" s="58" t="s">
        <v>55</v>
      </c>
      <c r="C15" s="59" t="s">
        <v>7</v>
      </c>
      <c r="D15" s="60"/>
      <c r="E15" s="250"/>
      <c r="F15" s="261"/>
      <c r="G15" s="251"/>
      <c r="H15" s="61"/>
      <c r="I15" s="1"/>
      <c r="J15" s="175">
        <v>15</v>
      </c>
      <c r="K15" s="175">
        <f t="shared" si="3"/>
        <v>15</v>
      </c>
      <c r="L15" s="1"/>
      <c r="M15" s="1"/>
      <c r="N15" s="1"/>
    </row>
    <row r="16" spans="1:14" ht="18.75" x14ac:dyDescent="0.25">
      <c r="A16" s="1"/>
      <c r="B16" s="58" t="s">
        <v>56</v>
      </c>
      <c r="C16" s="59" t="s">
        <v>7</v>
      </c>
      <c r="D16" s="60"/>
      <c r="E16" s="179"/>
      <c r="F16" s="179"/>
      <c r="G16" s="178">
        <f t="shared" si="0"/>
        <v>0</v>
      </c>
      <c r="H16" s="61"/>
      <c r="I16" s="1"/>
      <c r="L16" s="1"/>
      <c r="M16" s="1"/>
      <c r="N16" s="1"/>
    </row>
    <row r="17" spans="1:14" ht="18.75" x14ac:dyDescent="0.25">
      <c r="A17" s="1"/>
      <c r="B17" s="58" t="s">
        <v>57</v>
      </c>
      <c r="C17" s="68" t="s">
        <v>32</v>
      </c>
      <c r="D17" s="60"/>
      <c r="E17" s="27">
        <v>84891.668034246308</v>
      </c>
      <c r="F17" s="27">
        <v>0</v>
      </c>
      <c r="G17" s="178">
        <f t="shared" si="0"/>
        <v>84891.668034246308</v>
      </c>
      <c r="H17" s="61"/>
      <c r="I17" s="1"/>
      <c r="J17" s="175">
        <v>17</v>
      </c>
      <c r="K17" s="175">
        <f t="shared" si="3"/>
        <v>17</v>
      </c>
      <c r="L17" s="1"/>
      <c r="M17" s="1"/>
      <c r="N17" s="1"/>
    </row>
    <row r="18" spans="1:14" x14ac:dyDescent="0.25">
      <c r="A18" s="1"/>
      <c r="B18" s="58" t="s">
        <v>58</v>
      </c>
      <c r="C18" s="59" t="s">
        <v>7</v>
      </c>
      <c r="D18" s="69"/>
      <c r="E18" s="250"/>
      <c r="F18" s="261"/>
      <c r="G18" s="251"/>
      <c r="H18" s="61"/>
      <c r="I18" s="70"/>
      <c r="J18" s="175">
        <v>19</v>
      </c>
      <c r="K18" s="175">
        <f t="shared" si="3"/>
        <v>19</v>
      </c>
      <c r="L18" s="1"/>
      <c r="M18" s="1"/>
      <c r="N18" s="1"/>
    </row>
    <row r="19" spans="1:14" x14ac:dyDescent="0.25">
      <c r="A19" s="1"/>
      <c r="B19" s="58" t="s">
        <v>59</v>
      </c>
      <c r="C19" s="59" t="s">
        <v>7</v>
      </c>
      <c r="D19" s="60"/>
      <c r="E19" s="252"/>
      <c r="F19" s="262"/>
      <c r="G19" s="253"/>
      <c r="H19" s="61"/>
      <c r="I19" s="1"/>
      <c r="J19" s="175">
        <v>20</v>
      </c>
      <c r="K19" s="175">
        <f t="shared" si="3"/>
        <v>20</v>
      </c>
      <c r="L19" s="1"/>
      <c r="M19" s="1"/>
      <c r="N19" s="1"/>
    </row>
    <row r="20" spans="1:14" ht="18.75" x14ac:dyDescent="0.25">
      <c r="A20" s="1"/>
      <c r="B20" s="71" t="s">
        <v>60</v>
      </c>
      <c r="C20" s="59" t="s">
        <v>7</v>
      </c>
      <c r="D20" s="60"/>
      <c r="E20" s="179"/>
      <c r="F20" s="179"/>
      <c r="G20" s="178">
        <f>E20+F20</f>
        <v>0</v>
      </c>
      <c r="H20" s="61"/>
      <c r="I20" s="1"/>
      <c r="L20" s="1"/>
      <c r="M20" s="1"/>
      <c r="N20" s="1"/>
    </row>
    <row r="21" spans="1:14" x14ac:dyDescent="0.25">
      <c r="A21" s="2"/>
      <c r="B21" s="58" t="s">
        <v>9</v>
      </c>
      <c r="C21" s="59" t="s">
        <v>2</v>
      </c>
      <c r="D21" s="60"/>
      <c r="E21" s="180"/>
      <c r="F21" s="27">
        <v>0</v>
      </c>
      <c r="G21" s="178">
        <f>F21</f>
        <v>0</v>
      </c>
      <c r="H21" s="61"/>
      <c r="I21" s="1"/>
      <c r="J21" s="175">
        <v>21</v>
      </c>
      <c r="K21" s="175">
        <f t="shared" si="3"/>
        <v>21</v>
      </c>
      <c r="L21" s="1"/>
      <c r="M21" s="1"/>
      <c r="N21" s="1"/>
    </row>
    <row r="22" spans="1:14" ht="19.5" thickBot="1" x14ac:dyDescent="0.3">
      <c r="A22" s="2"/>
      <c r="B22" s="72" t="s">
        <v>61</v>
      </c>
      <c r="C22" s="73" t="s">
        <v>8</v>
      </c>
      <c r="D22" s="60"/>
      <c r="E22" s="181">
        <f>E6+E7+E8+E9+E10-E13-E16+E20</f>
        <v>731131.80080739525</v>
      </c>
      <c r="F22" s="181">
        <f>F6+F7+F8+F9+F10-F13-F16+F20+F21</f>
        <v>0</v>
      </c>
      <c r="G22" s="181">
        <f>E22+F22</f>
        <v>731131.80080739525</v>
      </c>
      <c r="H22" s="61"/>
      <c r="I22" s="1"/>
      <c r="L22" s="1"/>
      <c r="M22" s="1"/>
      <c r="N22" s="1"/>
    </row>
    <row r="23" spans="1:14" ht="16.5" thickBot="1" x14ac:dyDescent="0.3">
      <c r="A23" s="2"/>
      <c r="B23" s="32"/>
      <c r="C23" s="74"/>
      <c r="D23" s="75"/>
      <c r="E23" s="157"/>
      <c r="F23" s="157"/>
      <c r="G23" s="158"/>
      <c r="H23" s="41"/>
      <c r="I23" s="1"/>
      <c r="L23" s="1"/>
      <c r="M23" s="1"/>
      <c r="N23" s="76"/>
    </row>
    <row r="24" spans="1:14" x14ac:dyDescent="0.25">
      <c r="A24" s="2"/>
      <c r="B24" s="77" t="s">
        <v>62</v>
      </c>
      <c r="C24" s="78" t="s">
        <v>2</v>
      </c>
      <c r="D24" s="60"/>
      <c r="E24" s="27">
        <v>74182.394042977161</v>
      </c>
      <c r="F24" s="27">
        <v>0</v>
      </c>
      <c r="G24" s="182">
        <f t="shared" ref="G24:G40" si="4">E24+F24</f>
        <v>74182.394042977161</v>
      </c>
      <c r="H24" s="61"/>
      <c r="I24" s="1"/>
      <c r="J24" s="175">
        <v>25</v>
      </c>
      <c r="K24" s="175">
        <f t="shared" ref="K24:K40" si="5">+J24</f>
        <v>25</v>
      </c>
      <c r="L24" s="1"/>
      <c r="M24" s="1"/>
      <c r="N24" s="1"/>
    </row>
    <row r="25" spans="1:14" x14ac:dyDescent="0.25">
      <c r="A25" s="2"/>
      <c r="B25" s="58" t="s">
        <v>63</v>
      </c>
      <c r="C25" s="59" t="s">
        <v>2</v>
      </c>
      <c r="D25" s="60"/>
      <c r="E25" s="183">
        <v>5621.630024009999</v>
      </c>
      <c r="F25" s="184">
        <v>0</v>
      </c>
      <c r="G25" s="185">
        <f t="shared" si="4"/>
        <v>5621.630024009999</v>
      </c>
      <c r="H25" s="61"/>
      <c r="I25" s="1"/>
      <c r="J25" s="175">
        <v>27</v>
      </c>
      <c r="K25" s="175">
        <f t="shared" si="5"/>
        <v>27</v>
      </c>
      <c r="L25" s="1"/>
      <c r="M25" s="1"/>
      <c r="N25" s="1"/>
    </row>
    <row r="26" spans="1:14" x14ac:dyDescent="0.25">
      <c r="A26" s="2"/>
      <c r="B26" s="79" t="s">
        <v>64</v>
      </c>
      <c r="C26" s="80" t="s">
        <v>2</v>
      </c>
      <c r="D26" s="60"/>
      <c r="E26" s="186">
        <v>81817.658632709994</v>
      </c>
      <c r="F26" s="187">
        <v>0</v>
      </c>
      <c r="G26" s="188">
        <f t="shared" si="4"/>
        <v>81817.658632709994</v>
      </c>
      <c r="H26" s="61"/>
      <c r="I26" s="1"/>
      <c r="J26" s="175">
        <f t="shared" ref="J26:J37" si="6">+J25+1</f>
        <v>28</v>
      </c>
      <c r="K26" s="175">
        <f t="shared" si="5"/>
        <v>28</v>
      </c>
      <c r="L26" s="1"/>
      <c r="M26" s="1"/>
      <c r="N26" s="1"/>
    </row>
    <row r="27" spans="1:14" x14ac:dyDescent="0.25">
      <c r="A27" s="2"/>
      <c r="B27" s="81" t="s">
        <v>65</v>
      </c>
      <c r="C27" s="80" t="s">
        <v>2</v>
      </c>
      <c r="D27" s="60"/>
      <c r="E27" s="186">
        <v>0</v>
      </c>
      <c r="F27" s="187">
        <v>0</v>
      </c>
      <c r="G27" s="188">
        <f t="shared" si="4"/>
        <v>0</v>
      </c>
      <c r="H27" s="61"/>
      <c r="I27" s="1"/>
      <c r="J27" s="175">
        <f t="shared" si="6"/>
        <v>29</v>
      </c>
      <c r="K27" s="175">
        <f t="shared" si="5"/>
        <v>29</v>
      </c>
      <c r="L27" s="1"/>
      <c r="M27" s="1"/>
      <c r="N27" s="1"/>
    </row>
    <row r="28" spans="1:14" ht="18.75" x14ac:dyDescent="0.25">
      <c r="A28" s="2"/>
      <c r="B28" s="79" t="s">
        <v>66</v>
      </c>
      <c r="C28" s="80" t="s">
        <v>2</v>
      </c>
      <c r="D28" s="60"/>
      <c r="E28" s="186">
        <v>8585.132195639997</v>
      </c>
      <c r="F28" s="187">
        <v>0</v>
      </c>
      <c r="G28" s="188">
        <f t="shared" si="4"/>
        <v>8585.132195639997</v>
      </c>
      <c r="H28" s="61"/>
      <c r="I28" s="1"/>
      <c r="J28" s="175">
        <f t="shared" si="6"/>
        <v>30</v>
      </c>
      <c r="K28" s="175">
        <f t="shared" si="5"/>
        <v>30</v>
      </c>
      <c r="L28" s="1"/>
      <c r="M28" s="1"/>
      <c r="N28" s="1"/>
    </row>
    <row r="29" spans="1:14" x14ac:dyDescent="0.25">
      <c r="A29" s="2"/>
      <c r="B29" s="82" t="s">
        <v>67</v>
      </c>
      <c r="C29" s="83" t="s">
        <v>8</v>
      </c>
      <c r="D29" s="60"/>
      <c r="E29" s="189">
        <f>SUM(E25:E28)</f>
        <v>96024.420852359981</v>
      </c>
      <c r="F29" s="190">
        <f>SUM(F25:F28)</f>
        <v>0</v>
      </c>
      <c r="G29" s="191">
        <f t="shared" si="4"/>
        <v>96024.420852359981</v>
      </c>
      <c r="H29" s="61"/>
      <c r="I29" s="1"/>
      <c r="L29" s="1"/>
      <c r="M29" s="1"/>
      <c r="N29" s="1"/>
    </row>
    <row r="30" spans="1:14" x14ac:dyDescent="0.25">
      <c r="A30" s="2"/>
      <c r="B30" s="58" t="s">
        <v>68</v>
      </c>
      <c r="C30" s="84" t="s">
        <v>2</v>
      </c>
      <c r="D30" s="60"/>
      <c r="E30" s="186">
        <v>32393.976174489882</v>
      </c>
      <c r="F30" s="187">
        <v>0</v>
      </c>
      <c r="G30" s="188">
        <f t="shared" si="4"/>
        <v>32393.976174489882</v>
      </c>
      <c r="H30" s="61"/>
      <c r="I30" s="1"/>
      <c r="J30" s="175">
        <v>32</v>
      </c>
      <c r="K30" s="175">
        <f t="shared" si="5"/>
        <v>32</v>
      </c>
      <c r="L30" s="1"/>
      <c r="M30" s="1"/>
      <c r="N30" s="1"/>
    </row>
    <row r="31" spans="1:14" x14ac:dyDescent="0.25">
      <c r="A31" s="2"/>
      <c r="B31" s="79" t="s">
        <v>69</v>
      </c>
      <c r="C31" s="80" t="s">
        <v>2</v>
      </c>
      <c r="D31" s="60"/>
      <c r="E31" s="192">
        <f>SUM(E32:E35)</f>
        <v>0</v>
      </c>
      <c r="F31" s="193">
        <f>SUM(F32:F35)</f>
        <v>0</v>
      </c>
      <c r="G31" s="188">
        <f t="shared" si="4"/>
        <v>0</v>
      </c>
      <c r="H31" s="61"/>
      <c r="I31" s="1"/>
      <c r="J31" s="175">
        <f t="shared" si="6"/>
        <v>33</v>
      </c>
      <c r="K31" s="175">
        <f t="shared" si="5"/>
        <v>33</v>
      </c>
      <c r="L31" s="1"/>
      <c r="M31" s="1"/>
      <c r="N31" s="1"/>
    </row>
    <row r="32" spans="1:14" x14ac:dyDescent="0.25">
      <c r="A32" s="2"/>
      <c r="B32" s="85" t="s">
        <v>10</v>
      </c>
      <c r="C32" s="80" t="s">
        <v>2</v>
      </c>
      <c r="D32" s="60"/>
      <c r="E32" s="186">
        <v>0</v>
      </c>
      <c r="F32" s="187">
        <v>0</v>
      </c>
      <c r="G32" s="188">
        <f t="shared" si="4"/>
        <v>0</v>
      </c>
      <c r="H32" s="61"/>
      <c r="I32" s="1"/>
      <c r="J32" s="175">
        <f t="shared" si="6"/>
        <v>34</v>
      </c>
      <c r="K32" s="175">
        <f t="shared" si="5"/>
        <v>34</v>
      </c>
      <c r="L32" s="1"/>
      <c r="M32" s="1"/>
      <c r="N32" s="1"/>
    </row>
    <row r="33" spans="1:14" x14ac:dyDescent="0.25">
      <c r="A33" s="2"/>
      <c r="B33" s="85" t="s">
        <v>11</v>
      </c>
      <c r="C33" s="80" t="s">
        <v>2</v>
      </c>
      <c r="D33" s="60"/>
      <c r="E33" s="186">
        <v>0</v>
      </c>
      <c r="F33" s="187">
        <v>0</v>
      </c>
      <c r="G33" s="188">
        <f>E33+F33</f>
        <v>0</v>
      </c>
      <c r="H33" s="61"/>
      <c r="I33" s="2"/>
      <c r="J33" s="175">
        <f t="shared" si="6"/>
        <v>35</v>
      </c>
      <c r="K33" s="175">
        <f t="shared" si="5"/>
        <v>35</v>
      </c>
      <c r="L33" s="2"/>
      <c r="M33" s="2"/>
      <c r="N33" s="2"/>
    </row>
    <row r="34" spans="1:14" x14ac:dyDescent="0.25">
      <c r="A34" s="2"/>
      <c r="B34" s="85" t="s">
        <v>12</v>
      </c>
      <c r="C34" s="80" t="s">
        <v>2</v>
      </c>
      <c r="D34" s="60"/>
      <c r="E34" s="186">
        <v>0</v>
      </c>
      <c r="F34" s="187">
        <v>0</v>
      </c>
      <c r="G34" s="188">
        <f t="shared" si="4"/>
        <v>0</v>
      </c>
      <c r="H34" s="61"/>
      <c r="I34" s="2"/>
      <c r="J34" s="175">
        <f t="shared" si="6"/>
        <v>36</v>
      </c>
      <c r="K34" s="175">
        <f t="shared" si="5"/>
        <v>36</v>
      </c>
      <c r="L34" s="2"/>
      <c r="M34" s="2"/>
      <c r="N34" s="2"/>
    </row>
    <row r="35" spans="1:14" x14ac:dyDescent="0.25">
      <c r="A35" s="2"/>
      <c r="B35" s="85" t="s">
        <v>13</v>
      </c>
      <c r="C35" s="80" t="s">
        <v>2</v>
      </c>
      <c r="D35" s="60"/>
      <c r="E35" s="186">
        <v>0</v>
      </c>
      <c r="F35" s="187">
        <v>0</v>
      </c>
      <c r="G35" s="188">
        <f t="shared" si="4"/>
        <v>0</v>
      </c>
      <c r="H35" s="61"/>
      <c r="I35" s="2"/>
      <c r="J35" s="175">
        <f t="shared" si="6"/>
        <v>37</v>
      </c>
      <c r="K35" s="175">
        <f t="shared" si="5"/>
        <v>37</v>
      </c>
      <c r="L35" s="2"/>
      <c r="M35" s="2"/>
      <c r="N35" s="2"/>
    </row>
    <row r="36" spans="1:14" x14ac:dyDescent="0.25">
      <c r="A36" s="2"/>
      <c r="B36" s="79" t="s">
        <v>70</v>
      </c>
      <c r="C36" s="80" t="s">
        <v>2</v>
      </c>
      <c r="D36" s="60"/>
      <c r="E36" s="186">
        <v>50.687311284902542</v>
      </c>
      <c r="F36" s="187">
        <v>0</v>
      </c>
      <c r="G36" s="188">
        <f t="shared" si="4"/>
        <v>50.687311284902542</v>
      </c>
      <c r="H36" s="61"/>
      <c r="I36" s="2"/>
      <c r="J36" s="175">
        <f t="shared" si="6"/>
        <v>38</v>
      </c>
      <c r="K36" s="175">
        <f t="shared" si="5"/>
        <v>38</v>
      </c>
      <c r="L36" s="2"/>
      <c r="M36" s="2"/>
      <c r="N36" s="2"/>
    </row>
    <row r="37" spans="1:14" ht="18.75" x14ac:dyDescent="0.25">
      <c r="A37" s="2"/>
      <c r="B37" s="79" t="s">
        <v>71</v>
      </c>
      <c r="C37" s="80" t="s">
        <v>2</v>
      </c>
      <c r="D37" s="60"/>
      <c r="E37" s="186">
        <v>2030.059893106767</v>
      </c>
      <c r="F37" s="187">
        <v>0</v>
      </c>
      <c r="G37" s="188">
        <f t="shared" si="4"/>
        <v>2030.059893106767</v>
      </c>
      <c r="H37" s="61"/>
      <c r="I37" s="2"/>
      <c r="J37" s="175">
        <f t="shared" si="6"/>
        <v>39</v>
      </c>
      <c r="K37" s="175">
        <f t="shared" si="5"/>
        <v>39</v>
      </c>
      <c r="L37" s="2"/>
      <c r="M37" s="2"/>
      <c r="N37" s="2"/>
    </row>
    <row r="38" spans="1:14" x14ac:dyDescent="0.25">
      <c r="A38" s="2"/>
      <c r="B38" s="67" t="s">
        <v>72</v>
      </c>
      <c r="C38" s="83" t="s">
        <v>8</v>
      </c>
      <c r="D38" s="60"/>
      <c r="E38" s="189">
        <f>E37+E36+E31+E30</f>
        <v>34474.72337888155</v>
      </c>
      <c r="F38" s="190">
        <f>F37+F36+F31+F30</f>
        <v>0</v>
      </c>
      <c r="G38" s="191">
        <f t="shared" si="4"/>
        <v>34474.72337888155</v>
      </c>
      <c r="H38" s="61"/>
      <c r="I38" s="2"/>
      <c r="L38" s="2"/>
      <c r="M38" s="2"/>
      <c r="N38" s="2"/>
    </row>
    <row r="39" spans="1:14" ht="18.75" x14ac:dyDescent="0.25">
      <c r="A39" s="2"/>
      <c r="B39" s="66" t="s">
        <v>73</v>
      </c>
      <c r="C39" s="86" t="s">
        <v>2</v>
      </c>
      <c r="D39" s="60"/>
      <c r="E39" s="27">
        <v>0</v>
      </c>
      <c r="F39" s="27">
        <v>0</v>
      </c>
      <c r="G39" s="185">
        <f t="shared" si="4"/>
        <v>0</v>
      </c>
      <c r="H39" s="61"/>
      <c r="I39" s="2"/>
      <c r="J39" s="175">
        <v>40</v>
      </c>
      <c r="K39" s="175">
        <f t="shared" si="5"/>
        <v>40</v>
      </c>
      <c r="L39" s="2"/>
      <c r="M39" s="2"/>
      <c r="N39" s="2"/>
    </row>
    <row r="40" spans="1:14" ht="18.75" x14ac:dyDescent="0.25">
      <c r="A40" s="2"/>
      <c r="B40" s="66" t="s">
        <v>74</v>
      </c>
      <c r="C40" s="68" t="s">
        <v>32</v>
      </c>
      <c r="D40" s="60"/>
      <c r="E40" s="27">
        <v>-12786.72946773289</v>
      </c>
      <c r="F40" s="27">
        <v>0</v>
      </c>
      <c r="G40" s="185">
        <f t="shared" si="4"/>
        <v>-12786.72946773289</v>
      </c>
      <c r="H40" s="61"/>
      <c r="I40" s="2"/>
      <c r="J40" s="175">
        <v>42</v>
      </c>
      <c r="K40" s="175">
        <f t="shared" si="5"/>
        <v>42</v>
      </c>
      <c r="L40" s="2"/>
      <c r="M40" s="2"/>
      <c r="N40" s="2"/>
    </row>
    <row r="41" spans="1:14" x14ac:dyDescent="0.25">
      <c r="A41" s="2"/>
      <c r="B41" s="58" t="s">
        <v>75</v>
      </c>
      <c r="C41" s="59" t="s">
        <v>8</v>
      </c>
      <c r="D41" s="60"/>
      <c r="E41" s="290"/>
      <c r="F41" s="291"/>
      <c r="G41" s="257">
        <f t="shared" ref="G41" si="7">G18</f>
        <v>0</v>
      </c>
      <c r="H41" s="61"/>
      <c r="I41" s="2"/>
      <c r="L41" s="2"/>
      <c r="M41" s="2"/>
      <c r="N41" s="2"/>
    </row>
    <row r="42" spans="1:14" x14ac:dyDescent="0.25">
      <c r="A42" s="2"/>
      <c r="B42" s="58" t="s">
        <v>76</v>
      </c>
      <c r="C42" s="59" t="s">
        <v>8</v>
      </c>
      <c r="D42" s="60"/>
      <c r="E42" s="254"/>
      <c r="F42" s="255"/>
      <c r="G42" s="256">
        <f>G19</f>
        <v>0</v>
      </c>
      <c r="H42" s="61"/>
      <c r="I42" s="2"/>
      <c r="L42" s="2"/>
      <c r="M42" s="2"/>
      <c r="N42" s="2"/>
    </row>
    <row r="43" spans="1:14" ht="18.75" x14ac:dyDescent="0.25">
      <c r="A43" s="2"/>
      <c r="B43" s="58" t="s">
        <v>77</v>
      </c>
      <c r="C43" s="86" t="s">
        <v>7</v>
      </c>
      <c r="D43" s="60"/>
      <c r="E43" s="195"/>
      <c r="F43" s="196"/>
      <c r="G43" s="197">
        <f t="shared" ref="G43:G47" si="8">E43+F43</f>
        <v>0</v>
      </c>
      <c r="H43" s="61"/>
      <c r="I43" s="2"/>
      <c r="L43" s="2"/>
      <c r="M43" s="2"/>
      <c r="N43" s="2"/>
    </row>
    <row r="44" spans="1:14" x14ac:dyDescent="0.25">
      <c r="A44" s="2"/>
      <c r="B44" s="58" t="s">
        <v>9</v>
      </c>
      <c r="C44" s="59" t="s">
        <v>2</v>
      </c>
      <c r="D44" s="60"/>
      <c r="E44" s="198"/>
      <c r="F44" s="27">
        <v>0</v>
      </c>
      <c r="G44" s="185">
        <f>F44</f>
        <v>0</v>
      </c>
      <c r="H44" s="61"/>
      <c r="I44" s="2"/>
      <c r="K44" s="175">
        <v>46</v>
      </c>
      <c r="L44" s="2"/>
      <c r="M44" s="2"/>
      <c r="N44" s="2"/>
    </row>
    <row r="45" spans="1:14" ht="18.75" x14ac:dyDescent="0.25">
      <c r="A45" s="2"/>
      <c r="B45" s="87" t="s">
        <v>78</v>
      </c>
      <c r="C45" s="73" t="s">
        <v>8</v>
      </c>
      <c r="D45" s="60"/>
      <c r="E45" s="199">
        <f>E24+E29+E38+E39+E43</f>
        <v>204681.53827421871</v>
      </c>
      <c r="F45" s="200">
        <f>F24+F29+F38+F39+F43+F44</f>
        <v>0</v>
      </c>
      <c r="G45" s="200">
        <f>E45+F45</f>
        <v>204681.53827421871</v>
      </c>
      <c r="H45" s="61"/>
      <c r="I45" s="2"/>
      <c r="L45" s="2"/>
      <c r="M45" s="2"/>
      <c r="N45" s="2"/>
    </row>
    <row r="46" spans="1:14" x14ac:dyDescent="0.25">
      <c r="A46" s="2"/>
      <c r="B46" s="58" t="s">
        <v>23</v>
      </c>
      <c r="C46" s="59" t="s">
        <v>7</v>
      </c>
      <c r="D46" s="60"/>
      <c r="E46" s="27">
        <v>0</v>
      </c>
      <c r="F46" s="27">
        <v>0</v>
      </c>
      <c r="G46" s="185">
        <f t="shared" si="8"/>
        <v>0</v>
      </c>
      <c r="H46" s="61"/>
      <c r="I46" s="2"/>
      <c r="J46" s="175">
        <v>77</v>
      </c>
      <c r="K46" s="175">
        <v>77</v>
      </c>
      <c r="L46" s="2"/>
      <c r="M46" s="2"/>
      <c r="N46" s="2"/>
    </row>
    <row r="47" spans="1:14" ht="18.75" x14ac:dyDescent="0.25">
      <c r="A47" s="2"/>
      <c r="B47" s="88" t="s">
        <v>79</v>
      </c>
      <c r="C47" s="89" t="s">
        <v>8</v>
      </c>
      <c r="D47" s="60"/>
      <c r="E47" s="199">
        <f>E22+E45-E46</f>
        <v>935813.33908161393</v>
      </c>
      <c r="F47" s="200">
        <f>F22+F45-F46</f>
        <v>0</v>
      </c>
      <c r="G47" s="200">
        <f t="shared" si="8"/>
        <v>935813.33908161393</v>
      </c>
      <c r="H47" s="61"/>
      <c r="I47" s="2"/>
      <c r="L47" s="2"/>
      <c r="M47" s="2"/>
      <c r="N47" s="2"/>
    </row>
    <row r="48" spans="1:14" ht="16.5" thickBot="1" x14ac:dyDescent="0.3">
      <c r="A48" s="2"/>
      <c r="B48" s="90" t="s">
        <v>14</v>
      </c>
      <c r="C48" s="91" t="s">
        <v>7</v>
      </c>
      <c r="D48" s="92"/>
      <c r="E48" s="201">
        <v>0</v>
      </c>
      <c r="F48" s="202">
        <v>0</v>
      </c>
      <c r="G48" s="203">
        <f>E48+F48</f>
        <v>0</v>
      </c>
      <c r="H48" s="61"/>
      <c r="I48" s="1"/>
      <c r="J48" s="175">
        <v>11</v>
      </c>
      <c r="K48" s="175">
        <v>16</v>
      </c>
      <c r="L48" s="2"/>
      <c r="M48" s="2"/>
      <c r="N48" s="2"/>
    </row>
    <row r="49" spans="1:14" x14ac:dyDescent="0.25">
      <c r="A49" s="2"/>
      <c r="B49" s="13"/>
      <c r="C49" s="60"/>
      <c r="D49" s="60"/>
      <c r="E49" s="159"/>
      <c r="F49" s="159"/>
      <c r="G49" s="159"/>
      <c r="H49" s="41"/>
      <c r="I49" s="1"/>
      <c r="L49" s="2"/>
      <c r="M49" s="2"/>
      <c r="N49" s="2"/>
    </row>
    <row r="50" spans="1:14" ht="16.5" thickBot="1" x14ac:dyDescent="0.3">
      <c r="A50" s="1"/>
      <c r="B50" s="93" t="s">
        <v>33</v>
      </c>
      <c r="C50" s="94"/>
      <c r="D50" s="94"/>
      <c r="E50" s="160"/>
      <c r="F50" s="160"/>
      <c r="G50" s="161"/>
      <c r="H50" s="41"/>
      <c r="I50" s="1"/>
      <c r="L50" s="1"/>
      <c r="M50" s="1"/>
      <c r="N50" s="1"/>
    </row>
    <row r="51" spans="1:14" ht="18.75" x14ac:dyDescent="0.25">
      <c r="A51" s="1"/>
      <c r="B51" s="77" t="s">
        <v>80</v>
      </c>
      <c r="C51" s="95" t="s">
        <v>7</v>
      </c>
      <c r="D51" s="96"/>
      <c r="E51" s="204"/>
      <c r="F51" s="204"/>
      <c r="G51" s="182">
        <f t="shared" ref="G51:G62" si="9">E51+F51</f>
        <v>0</v>
      </c>
      <c r="H51" s="61"/>
      <c r="I51" s="1"/>
      <c r="J51" s="175">
        <v>53</v>
      </c>
      <c r="K51" s="175">
        <f>+J51</f>
        <v>53</v>
      </c>
      <c r="L51" s="1"/>
      <c r="M51" s="1"/>
      <c r="N51" s="1"/>
    </row>
    <row r="52" spans="1:14" ht="19.5" thickBot="1" x14ac:dyDescent="0.3">
      <c r="A52" s="1"/>
      <c r="B52" s="97" t="s">
        <v>81</v>
      </c>
      <c r="C52" s="59" t="s">
        <v>7</v>
      </c>
      <c r="D52" s="96"/>
      <c r="E52" s="183"/>
      <c r="F52" s="183"/>
      <c r="G52" s="185">
        <f t="shared" si="9"/>
        <v>0</v>
      </c>
      <c r="H52" s="61"/>
      <c r="I52" s="1"/>
      <c r="J52" s="175">
        <v>54</v>
      </c>
      <c r="K52" s="175">
        <f t="shared" ref="K52:K68" si="10">+J52</f>
        <v>54</v>
      </c>
      <c r="L52" s="1"/>
      <c r="M52" s="1"/>
      <c r="N52" s="1"/>
    </row>
    <row r="53" spans="1:14" x14ac:dyDescent="0.25">
      <c r="A53" s="1"/>
      <c r="B53" s="98" t="s">
        <v>82</v>
      </c>
      <c r="C53" s="99" t="s">
        <v>7</v>
      </c>
      <c r="D53" s="96"/>
      <c r="E53" s="258"/>
      <c r="F53" s="260"/>
      <c r="G53" s="259">
        <f>E53</f>
        <v>0</v>
      </c>
      <c r="H53" s="61"/>
      <c r="I53" s="1"/>
      <c r="J53" s="175">
        <v>57</v>
      </c>
      <c r="K53" s="175">
        <f t="shared" si="10"/>
        <v>57</v>
      </c>
      <c r="L53" s="1"/>
      <c r="M53" s="1"/>
      <c r="N53" s="1"/>
    </row>
    <row r="54" spans="1:14" ht="19.5" thickBot="1" x14ac:dyDescent="0.3">
      <c r="A54" s="1"/>
      <c r="B54" s="100" t="s">
        <v>83</v>
      </c>
      <c r="C54" s="101" t="s">
        <v>7</v>
      </c>
      <c r="D54" s="96"/>
      <c r="E54" s="201"/>
      <c r="F54" s="201"/>
      <c r="G54" s="205">
        <f>E54+F54</f>
        <v>0</v>
      </c>
      <c r="H54" s="61"/>
      <c r="I54" s="1"/>
      <c r="J54" s="175">
        <v>55</v>
      </c>
      <c r="K54" s="175">
        <f t="shared" si="10"/>
        <v>55</v>
      </c>
      <c r="L54" s="1"/>
      <c r="M54" s="1"/>
      <c r="N54" s="1"/>
    </row>
    <row r="55" spans="1:14" x14ac:dyDescent="0.25">
      <c r="A55" s="1"/>
      <c r="B55" s="98" t="s">
        <v>34</v>
      </c>
      <c r="C55" s="102" t="s">
        <v>7</v>
      </c>
      <c r="D55" s="96"/>
      <c r="E55" s="206"/>
      <c r="F55" s="206"/>
      <c r="G55" s="207">
        <f>E55+F55</f>
        <v>0</v>
      </c>
      <c r="H55" s="61"/>
      <c r="I55" s="1"/>
      <c r="J55" s="175">
        <v>59</v>
      </c>
      <c r="K55" s="175">
        <f t="shared" si="10"/>
        <v>59</v>
      </c>
      <c r="L55" s="1"/>
      <c r="M55" s="1"/>
      <c r="N55" s="1"/>
    </row>
    <row r="56" spans="1:14" x14ac:dyDescent="0.25">
      <c r="A56" s="1"/>
      <c r="B56" s="103" t="s">
        <v>35</v>
      </c>
      <c r="C56" s="104" t="s">
        <v>7</v>
      </c>
      <c r="D56" s="96"/>
      <c r="E56" s="263"/>
      <c r="F56" s="264"/>
      <c r="G56" s="253">
        <f>F56</f>
        <v>0</v>
      </c>
      <c r="H56" s="61"/>
      <c r="I56" s="1"/>
      <c r="J56" s="175">
        <v>60</v>
      </c>
      <c r="K56" s="175">
        <f t="shared" si="10"/>
        <v>60</v>
      </c>
      <c r="L56" s="1"/>
      <c r="M56" s="1"/>
      <c r="N56" s="1"/>
    </row>
    <row r="57" spans="1:14" ht="19.5" thickBot="1" x14ac:dyDescent="0.3">
      <c r="A57" s="1"/>
      <c r="B57" s="100" t="s">
        <v>84</v>
      </c>
      <c r="C57" s="101" t="s">
        <v>7</v>
      </c>
      <c r="D57" s="96"/>
      <c r="E57" s="201"/>
      <c r="F57" s="201"/>
      <c r="G57" s="205">
        <f>E57+F57</f>
        <v>0</v>
      </c>
      <c r="H57" s="61"/>
      <c r="I57" s="1"/>
      <c r="J57" s="175">
        <v>58</v>
      </c>
      <c r="K57" s="175">
        <f t="shared" si="10"/>
        <v>58</v>
      </c>
      <c r="L57" s="1"/>
      <c r="M57" s="1"/>
      <c r="N57" s="1"/>
    </row>
    <row r="58" spans="1:14" x14ac:dyDescent="0.25">
      <c r="A58" s="2"/>
      <c r="B58" s="105" t="s">
        <v>36</v>
      </c>
      <c r="C58" s="106" t="s">
        <v>7</v>
      </c>
      <c r="D58" s="96"/>
      <c r="E58" s="206"/>
      <c r="F58" s="206"/>
      <c r="G58" s="209">
        <f>E58+F58</f>
        <v>0</v>
      </c>
      <c r="H58" s="61"/>
      <c r="I58" s="1"/>
      <c r="J58" s="175">
        <v>61</v>
      </c>
      <c r="K58" s="175">
        <f t="shared" si="10"/>
        <v>61</v>
      </c>
      <c r="L58" s="2"/>
      <c r="M58" s="2"/>
      <c r="N58" s="2"/>
    </row>
    <row r="59" spans="1:14" ht="18.75" x14ac:dyDescent="0.25">
      <c r="A59" s="2"/>
      <c r="B59" s="107" t="s">
        <v>85</v>
      </c>
      <c r="C59" s="68" t="s">
        <v>7</v>
      </c>
      <c r="D59" s="96"/>
      <c r="E59" s="208"/>
      <c r="F59" s="208"/>
      <c r="G59" s="194">
        <f>E59+F59</f>
        <v>0</v>
      </c>
      <c r="H59" s="61"/>
      <c r="I59" s="1"/>
      <c r="J59" s="175">
        <v>62</v>
      </c>
      <c r="K59" s="175">
        <f t="shared" si="10"/>
        <v>62</v>
      </c>
      <c r="L59" s="2"/>
      <c r="M59" s="2"/>
      <c r="N59" s="2"/>
    </row>
    <row r="60" spans="1:14" ht="19.5" thickBot="1" x14ac:dyDescent="0.3">
      <c r="A60" s="2"/>
      <c r="B60" s="100" t="s">
        <v>86</v>
      </c>
      <c r="C60" s="108" t="s">
        <v>7</v>
      </c>
      <c r="D60" s="96"/>
      <c r="E60" s="265"/>
      <c r="F60" s="267"/>
      <c r="G60" s="266">
        <f>F60</f>
        <v>0</v>
      </c>
      <c r="H60" s="61"/>
      <c r="I60" s="1"/>
      <c r="J60" s="175">
        <v>63</v>
      </c>
      <c r="K60" s="175">
        <f t="shared" si="10"/>
        <v>63</v>
      </c>
      <c r="L60" s="2"/>
      <c r="M60" s="2"/>
      <c r="N60" s="2"/>
    </row>
    <row r="61" spans="1:14" ht="35.25" thickBot="1" x14ac:dyDescent="0.3">
      <c r="A61" s="109"/>
      <c r="B61" s="110" t="s">
        <v>87</v>
      </c>
      <c r="C61" s="111" t="s">
        <v>8</v>
      </c>
      <c r="D61" s="112"/>
      <c r="E61" s="210">
        <f>E22+E51+E52+E54+E57+E58</f>
        <v>731131.80080739525</v>
      </c>
      <c r="F61" s="210">
        <f>F22+F51+F52+F54+F57+F58</f>
        <v>0</v>
      </c>
      <c r="G61" s="210">
        <f>G22+G51+G52+G54+G57+G58</f>
        <v>731131.80080739525</v>
      </c>
      <c r="H61" s="113"/>
      <c r="I61" s="109"/>
      <c r="J61" s="177"/>
      <c r="K61" s="177"/>
      <c r="L61" s="109"/>
      <c r="M61" s="109"/>
      <c r="N61" s="109"/>
    </row>
    <row r="62" spans="1:14" ht="19.5" thickBot="1" x14ac:dyDescent="0.3">
      <c r="A62" s="1"/>
      <c r="B62" s="114" t="s">
        <v>88</v>
      </c>
      <c r="C62" s="115" t="s">
        <v>7</v>
      </c>
      <c r="D62" s="96"/>
      <c r="E62" s="211"/>
      <c r="F62" s="211"/>
      <c r="G62" s="212">
        <f t="shared" si="9"/>
        <v>0</v>
      </c>
      <c r="H62" s="61"/>
      <c r="I62" s="1"/>
      <c r="J62" s="175">
        <v>67</v>
      </c>
      <c r="K62" s="175">
        <f t="shared" si="10"/>
        <v>67</v>
      </c>
      <c r="L62" s="1"/>
      <c r="M62" s="1"/>
      <c r="N62" s="1"/>
    </row>
    <row r="63" spans="1:14" x14ac:dyDescent="0.25">
      <c r="A63" s="1"/>
      <c r="B63" s="98" t="s">
        <v>37</v>
      </c>
      <c r="C63" s="102" t="s">
        <v>7</v>
      </c>
      <c r="D63" s="96"/>
      <c r="E63" s="213"/>
      <c r="F63" s="213"/>
      <c r="G63" s="214">
        <f>E63+F63</f>
        <v>0</v>
      </c>
      <c r="H63" s="61"/>
      <c r="I63" s="1"/>
      <c r="J63" s="175">
        <v>69</v>
      </c>
      <c r="K63" s="175">
        <f t="shared" si="10"/>
        <v>69</v>
      </c>
      <c r="L63" s="1"/>
      <c r="M63" s="1"/>
      <c r="N63" s="1"/>
    </row>
    <row r="64" spans="1:14" x14ac:dyDescent="0.25">
      <c r="A64" s="1"/>
      <c r="B64" s="103" t="s">
        <v>35</v>
      </c>
      <c r="C64" s="104" t="s">
        <v>8</v>
      </c>
      <c r="D64" s="96"/>
      <c r="E64" s="268"/>
      <c r="F64" s="268"/>
      <c r="G64" s="269">
        <f>G56</f>
        <v>0</v>
      </c>
      <c r="H64" s="61"/>
      <c r="I64" s="1"/>
      <c r="J64" s="175">
        <v>70</v>
      </c>
      <c r="K64" s="175">
        <f t="shared" si="10"/>
        <v>70</v>
      </c>
      <c r="L64" s="1"/>
      <c r="M64" s="1"/>
      <c r="N64" s="1"/>
    </row>
    <row r="65" spans="1:14" ht="19.5" thickBot="1" x14ac:dyDescent="0.3">
      <c r="A65" s="1"/>
      <c r="B65" s="100" t="s">
        <v>89</v>
      </c>
      <c r="C65" s="101" t="s">
        <v>7</v>
      </c>
      <c r="D65" s="96"/>
      <c r="E65" s="201"/>
      <c r="F65" s="201"/>
      <c r="G65" s="205">
        <f>E65+F65</f>
        <v>0</v>
      </c>
      <c r="H65" s="61"/>
      <c r="I65" s="1"/>
      <c r="J65" s="175">
        <v>68</v>
      </c>
      <c r="K65" s="175">
        <f t="shared" si="10"/>
        <v>68</v>
      </c>
      <c r="L65" s="1"/>
      <c r="M65" s="1"/>
      <c r="N65" s="1"/>
    </row>
    <row r="66" spans="1:14" x14ac:dyDescent="0.25">
      <c r="A66" s="2"/>
      <c r="B66" s="116" t="s">
        <v>38</v>
      </c>
      <c r="C66" s="117" t="s">
        <v>7</v>
      </c>
      <c r="D66" s="96"/>
      <c r="E66" s="206"/>
      <c r="F66" s="206"/>
      <c r="G66" s="215">
        <f>E66+F66</f>
        <v>0</v>
      </c>
      <c r="H66" s="61"/>
      <c r="I66" s="1"/>
      <c r="J66" s="175">
        <v>71</v>
      </c>
      <c r="K66" s="175">
        <f t="shared" si="10"/>
        <v>71</v>
      </c>
      <c r="L66" s="2"/>
      <c r="M66" s="2"/>
      <c r="N66" s="2"/>
    </row>
    <row r="67" spans="1:14" ht="18.75" x14ac:dyDescent="0.25">
      <c r="A67" s="2"/>
      <c r="B67" s="107" t="s">
        <v>90</v>
      </c>
      <c r="C67" s="68" t="s">
        <v>7</v>
      </c>
      <c r="D67" s="96"/>
      <c r="E67" s="208"/>
      <c r="F67" s="208"/>
      <c r="G67" s="194">
        <f>E67+F67</f>
        <v>0</v>
      </c>
      <c r="H67" s="61"/>
      <c r="I67" s="1"/>
      <c r="J67" s="175">
        <v>72</v>
      </c>
      <c r="K67" s="175">
        <f t="shared" si="10"/>
        <v>72</v>
      </c>
      <c r="L67" s="2"/>
      <c r="M67" s="2"/>
      <c r="N67" s="2"/>
    </row>
    <row r="68" spans="1:14" ht="19.5" thickBot="1" x14ac:dyDescent="0.3">
      <c r="A68" s="2"/>
      <c r="B68" s="100" t="s">
        <v>91</v>
      </c>
      <c r="C68" s="101" t="s">
        <v>8</v>
      </c>
      <c r="D68" s="96"/>
      <c r="E68" s="270">
        <f>E60</f>
        <v>0</v>
      </c>
      <c r="F68" s="271">
        <f>F60</f>
        <v>0</v>
      </c>
      <c r="G68" s="270">
        <f>G60</f>
        <v>0</v>
      </c>
      <c r="H68" s="61"/>
      <c r="I68" s="1"/>
      <c r="J68" s="175">
        <v>73</v>
      </c>
      <c r="K68" s="175">
        <f t="shared" si="10"/>
        <v>73</v>
      </c>
      <c r="L68" s="2"/>
      <c r="M68" s="2"/>
      <c r="N68" s="2"/>
    </row>
    <row r="69" spans="1:14" ht="34.5" x14ac:dyDescent="0.25">
      <c r="A69" s="2"/>
      <c r="B69" s="118" t="s">
        <v>92</v>
      </c>
      <c r="C69" s="119" t="s">
        <v>8</v>
      </c>
      <c r="D69" s="60"/>
      <c r="E69" s="216">
        <f>E45+E62+E65+E66</f>
        <v>204681.53827421871</v>
      </c>
      <c r="F69" s="216">
        <f>F45+F62+F65+F66</f>
        <v>0</v>
      </c>
      <c r="G69" s="217">
        <f>G45+G62+G65+G66</f>
        <v>204681.53827421871</v>
      </c>
      <c r="H69" s="113"/>
      <c r="I69" s="1"/>
      <c r="L69" s="2"/>
      <c r="M69" s="2"/>
      <c r="N69" s="2"/>
    </row>
    <row r="70" spans="1:14" ht="19.5" thickBot="1" x14ac:dyDescent="0.3">
      <c r="A70" s="2"/>
      <c r="B70" s="72" t="s">
        <v>93</v>
      </c>
      <c r="C70" s="120" t="s">
        <v>8</v>
      </c>
      <c r="D70" s="60"/>
      <c r="E70" s="181">
        <f>E61+E69-E46</f>
        <v>935813.33908161393</v>
      </c>
      <c r="F70" s="181">
        <f>F61+F69-F46</f>
        <v>0</v>
      </c>
      <c r="G70" s="181">
        <f>G61+G69-G46</f>
        <v>935813.33908161393</v>
      </c>
      <c r="H70" s="61"/>
      <c r="I70" s="1"/>
      <c r="L70" s="2"/>
      <c r="M70" s="2"/>
      <c r="N70" s="2"/>
    </row>
    <row r="71" spans="1:14" x14ac:dyDescent="0.25">
      <c r="A71" s="1"/>
      <c r="B71" s="13"/>
      <c r="C71" s="121"/>
      <c r="D71" s="60"/>
      <c r="E71" s="162"/>
      <c r="F71" s="162"/>
      <c r="G71" s="163"/>
      <c r="H71" s="41"/>
      <c r="I71" s="1"/>
      <c r="L71" s="1"/>
      <c r="M71" s="1"/>
      <c r="N71" s="1"/>
    </row>
    <row r="72" spans="1:14" ht="16.5" thickBot="1" x14ac:dyDescent="0.3">
      <c r="A72" s="1"/>
      <c r="B72" s="122" t="s">
        <v>15</v>
      </c>
      <c r="C72" s="94"/>
      <c r="D72" s="94"/>
      <c r="E72" s="160"/>
      <c r="F72" s="160"/>
      <c r="G72" s="164"/>
      <c r="H72" s="41"/>
      <c r="I72" s="1"/>
      <c r="L72" s="1"/>
      <c r="M72" s="1"/>
      <c r="N72" s="1"/>
    </row>
    <row r="73" spans="1:14" x14ac:dyDescent="0.25">
      <c r="A73" s="1"/>
      <c r="B73" s="11" t="s">
        <v>94</v>
      </c>
      <c r="C73" s="78" t="s">
        <v>2</v>
      </c>
      <c r="D73" s="60"/>
      <c r="E73" s="218"/>
      <c r="F73" s="219"/>
      <c r="G73" s="28">
        <v>0.80260555639441511</v>
      </c>
      <c r="H73" s="41"/>
      <c r="I73" s="1"/>
      <c r="J73" s="175">
        <v>15</v>
      </c>
      <c r="L73" s="1"/>
      <c r="M73" s="1"/>
      <c r="N73" s="1"/>
    </row>
    <row r="74" spans="1:14" ht="18.75" x14ac:dyDescent="0.25">
      <c r="A74" s="1"/>
      <c r="B74" s="31" t="s">
        <v>95</v>
      </c>
      <c r="C74" s="86" t="s">
        <v>2</v>
      </c>
      <c r="D74" s="60"/>
      <c r="E74" s="166">
        <v>1894105.9999999998</v>
      </c>
      <c r="F74" s="220"/>
      <c r="G74" s="221">
        <f>E74+F74</f>
        <v>1894105.9999999998</v>
      </c>
      <c r="H74" s="41"/>
      <c r="I74" s="1"/>
      <c r="J74" s="175">
        <v>16</v>
      </c>
      <c r="L74" s="1"/>
      <c r="M74" s="1"/>
      <c r="N74" s="1"/>
    </row>
    <row r="75" spans="1:14" x14ac:dyDescent="0.25">
      <c r="A75" s="1"/>
      <c r="B75" s="9" t="s">
        <v>96</v>
      </c>
      <c r="C75" s="86" t="s">
        <v>2</v>
      </c>
      <c r="D75" s="60"/>
      <c r="E75" s="272">
        <v>39.529266529481937</v>
      </c>
      <c r="F75" s="273">
        <f>+E75</f>
        <v>39.529266529481937</v>
      </c>
      <c r="G75" s="274">
        <f>E75</f>
        <v>39.529266529481937</v>
      </c>
      <c r="H75" s="41"/>
      <c r="I75" s="1"/>
      <c r="J75" s="175">
        <v>21</v>
      </c>
      <c r="L75" s="1"/>
      <c r="M75" s="1"/>
      <c r="N75" s="1"/>
    </row>
    <row r="76" spans="1:14" x14ac:dyDescent="0.25">
      <c r="A76" s="1"/>
      <c r="B76" s="9" t="s">
        <v>97</v>
      </c>
      <c r="C76" s="86" t="s">
        <v>7</v>
      </c>
      <c r="D76" s="60"/>
      <c r="E76" s="180"/>
      <c r="F76" s="222"/>
      <c r="G76" s="275">
        <v>0</v>
      </c>
      <c r="H76" s="41"/>
      <c r="I76" s="1"/>
      <c r="J76" s="175">
        <v>23</v>
      </c>
      <c r="L76" s="1"/>
      <c r="M76" s="1"/>
      <c r="N76" s="1"/>
    </row>
    <row r="77" spans="1:14" ht="16.5" thickBot="1" x14ac:dyDescent="0.3">
      <c r="A77" s="1"/>
      <c r="B77" s="30" t="s">
        <v>98</v>
      </c>
      <c r="C77" s="91" t="s">
        <v>7</v>
      </c>
      <c r="D77" s="60"/>
      <c r="E77" s="223"/>
      <c r="F77" s="224"/>
      <c r="G77" s="276">
        <v>0</v>
      </c>
      <c r="H77" s="41"/>
      <c r="I77" s="1"/>
      <c r="J77" s="175">
        <v>24</v>
      </c>
      <c r="L77" s="1"/>
      <c r="M77" s="1"/>
      <c r="N77" s="1"/>
    </row>
    <row r="78" spans="1:14" x14ac:dyDescent="0.25">
      <c r="A78" s="1"/>
      <c r="B78" s="13"/>
      <c r="C78" s="60"/>
      <c r="D78" s="60"/>
      <c r="E78" s="162"/>
      <c r="F78" s="162"/>
      <c r="G78" s="163"/>
      <c r="H78" s="41"/>
      <c r="I78" s="1"/>
      <c r="L78" s="1"/>
      <c r="M78" s="1"/>
      <c r="N78" s="1"/>
    </row>
    <row r="79" spans="1:14" ht="16.5" thickBot="1" x14ac:dyDescent="0.3">
      <c r="A79" s="1"/>
      <c r="B79" s="122" t="s">
        <v>16</v>
      </c>
      <c r="C79" s="94"/>
      <c r="D79" s="94"/>
      <c r="E79" s="160"/>
      <c r="F79" s="160"/>
      <c r="G79" s="163"/>
      <c r="H79" s="41"/>
      <c r="I79" s="1"/>
      <c r="L79" s="1"/>
      <c r="M79" s="1"/>
      <c r="N79" s="1"/>
    </row>
    <row r="80" spans="1:14" ht="18.75" x14ac:dyDescent="0.25">
      <c r="A80" s="1"/>
      <c r="B80" s="11" t="s">
        <v>99</v>
      </c>
      <c r="C80" s="78" t="s">
        <v>7</v>
      </c>
      <c r="D80" s="60"/>
      <c r="E80" s="277"/>
      <c r="F80" s="278">
        <f>+E80</f>
        <v>0</v>
      </c>
      <c r="G80" s="279">
        <f>+F80</f>
        <v>0</v>
      </c>
      <c r="H80" s="41"/>
      <c r="I80" s="1"/>
      <c r="J80" s="175">
        <v>10</v>
      </c>
      <c r="L80" s="1"/>
      <c r="M80" s="1"/>
      <c r="N80" s="1"/>
    </row>
    <row r="81" spans="1:14" ht="18.75" x14ac:dyDescent="0.25">
      <c r="A81" s="1"/>
      <c r="B81" s="9" t="s">
        <v>100</v>
      </c>
      <c r="C81" s="86" t="s">
        <v>7</v>
      </c>
      <c r="D81" s="60"/>
      <c r="E81" s="280"/>
      <c r="F81" s="281">
        <f t="shared" ref="F81:G82" si="11">+E81</f>
        <v>0</v>
      </c>
      <c r="G81" s="282">
        <f t="shared" si="11"/>
        <v>0</v>
      </c>
      <c r="H81" s="41"/>
      <c r="I81" s="1"/>
      <c r="J81" s="175">
        <v>11</v>
      </c>
      <c r="L81" s="1"/>
      <c r="M81" s="1"/>
      <c r="N81" s="1"/>
    </row>
    <row r="82" spans="1:14" ht="18.75" x14ac:dyDescent="0.25">
      <c r="A82" s="1"/>
      <c r="B82" s="9" t="s">
        <v>101</v>
      </c>
      <c r="C82" s="86" t="s">
        <v>7</v>
      </c>
      <c r="D82" s="60"/>
      <c r="E82" s="280"/>
      <c r="F82" s="281">
        <f t="shared" si="11"/>
        <v>0</v>
      </c>
      <c r="G82" s="282">
        <f t="shared" si="11"/>
        <v>0</v>
      </c>
      <c r="H82" s="41"/>
      <c r="I82" s="1"/>
      <c r="J82" s="175">
        <v>12</v>
      </c>
      <c r="L82" s="1"/>
      <c r="M82" s="1"/>
      <c r="N82" s="1"/>
    </row>
    <row r="83" spans="1:14" ht="16.5" thickBot="1" x14ac:dyDescent="0.3">
      <c r="A83" s="1"/>
      <c r="B83" s="12" t="s">
        <v>102</v>
      </c>
      <c r="C83" s="120" t="s">
        <v>8</v>
      </c>
      <c r="D83" s="60"/>
      <c r="E83" s="283">
        <f>SUM(E80:E82)</f>
        <v>0</v>
      </c>
      <c r="F83" s="284">
        <f>SUM(F80:F82)</f>
        <v>0</v>
      </c>
      <c r="G83" s="284">
        <f>SUM(G80:G82)</f>
        <v>0</v>
      </c>
      <c r="H83" s="41"/>
      <c r="I83" s="1"/>
      <c r="L83" s="1"/>
      <c r="M83" s="1"/>
      <c r="N83" s="1"/>
    </row>
    <row r="84" spans="1:14" ht="16.5" thickBot="1" x14ac:dyDescent="0.3">
      <c r="A84" s="1"/>
      <c r="B84" s="12" t="s">
        <v>103</v>
      </c>
      <c r="C84" s="120" t="s">
        <v>8</v>
      </c>
      <c r="D84" s="60"/>
      <c r="E84" s="285">
        <f>1+E83</f>
        <v>1</v>
      </c>
      <c r="F84" s="286">
        <f>1+F83</f>
        <v>1</v>
      </c>
      <c r="G84" s="286">
        <f>1+G83</f>
        <v>1</v>
      </c>
      <c r="H84" s="41"/>
      <c r="I84" s="1"/>
      <c r="L84" s="1"/>
      <c r="M84" s="1"/>
      <c r="N84" s="1"/>
    </row>
    <row r="85" spans="1:14" x14ac:dyDescent="0.25">
      <c r="A85" s="2"/>
      <c r="B85" s="32"/>
      <c r="C85" s="75"/>
      <c r="D85" s="75"/>
      <c r="E85" s="157"/>
      <c r="F85" s="157"/>
      <c r="G85" s="158"/>
      <c r="H85" s="41"/>
      <c r="I85" s="1"/>
      <c r="L85" s="2"/>
      <c r="M85" s="2"/>
      <c r="N85" s="2"/>
    </row>
    <row r="86" spans="1:14" ht="16.5" thickBot="1" x14ac:dyDescent="0.3">
      <c r="A86" s="2"/>
      <c r="B86" s="122" t="s">
        <v>17</v>
      </c>
      <c r="C86" s="94"/>
      <c r="D86" s="94"/>
      <c r="E86" s="160"/>
      <c r="F86" s="160"/>
      <c r="G86" s="163"/>
      <c r="H86" s="41"/>
      <c r="I86" s="1"/>
      <c r="L86" s="2"/>
      <c r="M86" s="2"/>
      <c r="N86" s="2"/>
    </row>
    <row r="87" spans="1:14" ht="18.75" x14ac:dyDescent="0.35">
      <c r="A87" s="2"/>
      <c r="B87" s="14" t="s">
        <v>104</v>
      </c>
      <c r="C87" s="123" t="s">
        <v>18</v>
      </c>
      <c r="D87" s="2"/>
      <c r="E87" s="168"/>
      <c r="F87" s="168"/>
      <c r="G87" s="287">
        <v>1.7000000000000001E-2</v>
      </c>
      <c r="H87" s="41"/>
      <c r="I87" s="1"/>
      <c r="L87" s="1"/>
      <c r="M87" s="1"/>
      <c r="N87" s="1"/>
    </row>
    <row r="88" spans="1:14" ht="18.75" x14ac:dyDescent="0.25">
      <c r="A88" s="2"/>
      <c r="B88" s="8" t="s">
        <v>105</v>
      </c>
      <c r="C88" s="59" t="s">
        <v>7</v>
      </c>
      <c r="D88" s="60"/>
      <c r="E88" s="169"/>
      <c r="F88" s="169"/>
      <c r="G88" s="29"/>
      <c r="H88" s="41"/>
      <c r="I88" s="1"/>
      <c r="J88" s="175">
        <v>5</v>
      </c>
      <c r="L88" s="1"/>
      <c r="M88" s="1"/>
      <c r="N88" s="1"/>
    </row>
    <row r="89" spans="1:14" ht="18.75" x14ac:dyDescent="0.25">
      <c r="A89" s="2"/>
      <c r="B89" s="8" t="s">
        <v>106</v>
      </c>
      <c r="C89" s="59" t="s">
        <v>7</v>
      </c>
      <c r="D89" s="60"/>
      <c r="E89" s="170"/>
      <c r="F89" s="170"/>
      <c r="G89" s="29"/>
      <c r="H89" s="41"/>
      <c r="I89" s="1"/>
      <c r="J89" s="175">
        <v>6</v>
      </c>
      <c r="L89" s="1"/>
      <c r="M89" s="1"/>
      <c r="N89" s="1"/>
    </row>
    <row r="90" spans="1:14" ht="18.75" x14ac:dyDescent="0.25">
      <c r="A90" s="2"/>
      <c r="B90" s="8" t="s">
        <v>107</v>
      </c>
      <c r="C90" s="59" t="s">
        <v>7</v>
      </c>
      <c r="D90" s="60"/>
      <c r="E90" s="170"/>
      <c r="F90" s="170"/>
      <c r="G90" s="29"/>
      <c r="H90" s="41"/>
      <c r="I90" s="1"/>
      <c r="J90" s="175">
        <v>7</v>
      </c>
      <c r="L90" s="1"/>
      <c r="M90" s="1"/>
      <c r="N90" s="1"/>
    </row>
    <row r="91" spans="1:14" ht="18.75" x14ac:dyDescent="0.25">
      <c r="A91" s="2"/>
      <c r="B91" s="8" t="s">
        <v>108</v>
      </c>
      <c r="C91" s="59" t="s">
        <v>7</v>
      </c>
      <c r="D91" s="60"/>
      <c r="E91" s="170"/>
      <c r="F91" s="170"/>
      <c r="G91" s="29"/>
      <c r="H91" s="41"/>
      <c r="I91" s="1"/>
      <c r="J91" s="175">
        <v>8</v>
      </c>
      <c r="L91" s="1"/>
      <c r="M91" s="1"/>
      <c r="N91" s="1"/>
    </row>
    <row r="92" spans="1:14" x14ac:dyDescent="0.25">
      <c r="A92" s="2"/>
      <c r="B92" s="10" t="s">
        <v>109</v>
      </c>
      <c r="C92" s="73" t="s">
        <v>8</v>
      </c>
      <c r="D92" s="60"/>
      <c r="E92" s="170"/>
      <c r="F92" s="170"/>
      <c r="G92" s="288">
        <f>G87-G88+G89+G90+G91</f>
        <v>1.7000000000000001E-2</v>
      </c>
      <c r="H92" s="41"/>
      <c r="I92" s="1"/>
      <c r="L92" s="1"/>
      <c r="M92" s="1"/>
      <c r="N92" s="1"/>
    </row>
    <row r="93" spans="1:14" x14ac:dyDescent="0.25">
      <c r="A93" s="2"/>
      <c r="B93" s="124" t="s">
        <v>39</v>
      </c>
      <c r="C93" s="73" t="s">
        <v>8</v>
      </c>
      <c r="D93" s="60"/>
      <c r="E93" s="170"/>
      <c r="F93" s="170"/>
      <c r="G93" s="288">
        <f>(1+G92)</f>
        <v>1.0169999999999999</v>
      </c>
      <c r="H93" s="41"/>
      <c r="I93" s="1"/>
      <c r="L93" s="1"/>
      <c r="M93" s="1"/>
      <c r="N93" s="1"/>
    </row>
    <row r="94" spans="1:14" ht="18.75" x14ac:dyDescent="0.25">
      <c r="A94" s="2"/>
      <c r="B94" s="10" t="s">
        <v>121</v>
      </c>
      <c r="C94" s="125" t="s">
        <v>8</v>
      </c>
      <c r="D94" s="75"/>
      <c r="E94" s="293"/>
      <c r="F94" s="293"/>
      <c r="G94" s="292">
        <f>G70</f>
        <v>935813.33908161393</v>
      </c>
      <c r="H94" s="41"/>
      <c r="I94" s="1"/>
      <c r="L94" s="1"/>
      <c r="M94" s="1"/>
      <c r="N94" s="1"/>
    </row>
    <row r="95" spans="1:14" ht="18.75" x14ac:dyDescent="0.25">
      <c r="A95" s="2"/>
      <c r="B95" s="16" t="s">
        <v>110</v>
      </c>
      <c r="C95" s="126" t="s">
        <v>7</v>
      </c>
      <c r="D95" s="75"/>
      <c r="E95" s="170"/>
      <c r="F95" s="170"/>
      <c r="G95" s="35"/>
      <c r="H95" s="41"/>
      <c r="I95" s="1"/>
      <c r="J95" s="175">
        <v>95</v>
      </c>
      <c r="L95" s="1"/>
      <c r="M95" s="1"/>
      <c r="N95" s="1"/>
    </row>
    <row r="96" spans="1:14" ht="18.75" x14ac:dyDescent="0.25">
      <c r="A96" s="2"/>
      <c r="B96" s="16" t="s">
        <v>111</v>
      </c>
      <c r="C96" s="126" t="s">
        <v>7</v>
      </c>
      <c r="D96" s="75"/>
      <c r="E96" s="170"/>
      <c r="F96" s="170"/>
      <c r="G96" s="225"/>
      <c r="H96" s="41"/>
      <c r="I96" s="1"/>
      <c r="L96" s="1"/>
      <c r="M96" s="1"/>
      <c r="N96" s="1"/>
    </row>
    <row r="97" spans="1:14" ht="19.5" thickBot="1" x14ac:dyDescent="0.3">
      <c r="A97" s="2"/>
      <c r="B97" s="15" t="s">
        <v>112</v>
      </c>
      <c r="C97" s="125" t="s">
        <v>8</v>
      </c>
      <c r="D97" s="2"/>
      <c r="E97" s="170"/>
      <c r="F97" s="170"/>
      <c r="G97" s="226"/>
      <c r="H97" s="41"/>
      <c r="I97" s="1"/>
      <c r="J97" s="175">
        <v>81</v>
      </c>
      <c r="L97" s="1"/>
      <c r="M97" s="1"/>
      <c r="N97" s="1"/>
    </row>
    <row r="98" spans="1:14" ht="19.5" thickBot="1" x14ac:dyDescent="0.3">
      <c r="A98" s="2"/>
      <c r="B98" s="12" t="s">
        <v>113</v>
      </c>
      <c r="C98" s="120" t="s">
        <v>8</v>
      </c>
      <c r="D98" s="60"/>
      <c r="E98" s="171"/>
      <c r="F98" s="171"/>
      <c r="G98" s="289"/>
      <c r="H98" s="41"/>
      <c r="I98" s="1"/>
      <c r="L98" s="1"/>
      <c r="M98" s="1"/>
      <c r="N98" s="1"/>
    </row>
    <row r="99" spans="1:14" ht="16.5" thickBot="1" x14ac:dyDescent="0.3">
      <c r="A99" s="1"/>
      <c r="B99" s="32"/>
      <c r="C99" s="75"/>
      <c r="D99" s="75"/>
      <c r="E99" s="157"/>
      <c r="F99" s="157"/>
      <c r="G99" s="163"/>
      <c r="H99" s="41"/>
      <c r="I99" s="1"/>
      <c r="L99" s="1"/>
      <c r="M99" s="1"/>
      <c r="N99" s="1"/>
    </row>
    <row r="100" spans="1:14" ht="18.75" x14ac:dyDescent="0.25">
      <c r="A100" s="1"/>
      <c r="B100" s="17" t="s">
        <v>114</v>
      </c>
      <c r="C100" s="127" t="s">
        <v>8</v>
      </c>
      <c r="D100" s="128"/>
      <c r="E100" s="165"/>
      <c r="F100" s="165"/>
      <c r="G100" s="227">
        <f>IF(G94&lt;=G97*G93,G94,G97*G93)</f>
        <v>0</v>
      </c>
      <c r="H100" s="41"/>
      <c r="I100" s="1"/>
      <c r="L100" s="1"/>
      <c r="M100" s="1"/>
      <c r="N100" s="129"/>
    </row>
    <row r="101" spans="1:14" ht="19.5" thickBot="1" x14ac:dyDescent="0.3">
      <c r="A101" s="1"/>
      <c r="B101" s="19" t="s">
        <v>115</v>
      </c>
      <c r="C101" s="130" t="s">
        <v>8</v>
      </c>
      <c r="D101" s="20"/>
      <c r="E101" s="167"/>
      <c r="F101" s="167"/>
      <c r="G101" s="228">
        <f>IF(G98&lt;=G93,0,G94-G100)</f>
        <v>0</v>
      </c>
      <c r="H101" s="41"/>
      <c r="I101" s="1"/>
      <c r="L101" s="1"/>
      <c r="M101" s="1"/>
      <c r="N101" s="1"/>
    </row>
    <row r="102" spans="1:14" x14ac:dyDescent="0.25">
      <c r="A102" s="1"/>
      <c r="B102" s="32"/>
      <c r="C102" s="1"/>
      <c r="D102" s="1"/>
      <c r="E102" s="157"/>
      <c r="F102" s="157"/>
      <c r="G102" s="229"/>
      <c r="H102" s="41"/>
      <c r="I102" s="1"/>
      <c r="L102" s="1"/>
      <c r="M102" s="1"/>
      <c r="N102" s="1"/>
    </row>
    <row r="103" spans="1:14" ht="16.5" thickBot="1" x14ac:dyDescent="0.3">
      <c r="A103" s="2"/>
      <c r="B103" s="122" t="s">
        <v>24</v>
      </c>
      <c r="C103" s="94"/>
      <c r="D103" s="94"/>
      <c r="E103" s="160"/>
      <c r="F103" s="160"/>
      <c r="G103" s="229"/>
      <c r="H103" s="41"/>
      <c r="I103" s="1"/>
      <c r="L103" s="1"/>
      <c r="M103" s="1"/>
      <c r="N103" s="1"/>
    </row>
    <row r="104" spans="1:14" ht="18.75" x14ac:dyDescent="0.25">
      <c r="A104" s="1"/>
      <c r="B104" s="33" t="s">
        <v>116</v>
      </c>
      <c r="C104" s="131" t="s">
        <v>7</v>
      </c>
      <c r="D104" s="18"/>
      <c r="E104" s="165"/>
      <c r="F104" s="165"/>
      <c r="G104" s="230"/>
      <c r="H104" s="61"/>
      <c r="I104" s="129"/>
      <c r="J104" s="175">
        <v>99</v>
      </c>
      <c r="L104" s="1"/>
      <c r="M104" s="1"/>
      <c r="N104" s="1"/>
    </row>
    <row r="105" spans="1:14" ht="19.5" thickBot="1" x14ac:dyDescent="0.3">
      <c r="A105" s="1"/>
      <c r="B105" s="34" t="s">
        <v>117</v>
      </c>
      <c r="C105" s="132" t="s">
        <v>7</v>
      </c>
      <c r="D105" s="20"/>
      <c r="E105" s="167"/>
      <c r="F105" s="167"/>
      <c r="G105" s="231"/>
      <c r="H105" s="61"/>
      <c r="I105" s="129"/>
      <c r="J105" s="175">
        <v>98</v>
      </c>
      <c r="L105" s="1"/>
      <c r="M105" s="1"/>
      <c r="N105" s="1"/>
    </row>
    <row r="106" spans="1:14" ht="16.5" thickBot="1" x14ac:dyDescent="0.3">
      <c r="A106" s="1"/>
      <c r="B106" s="133"/>
      <c r="C106" s="133"/>
      <c r="D106" s="133"/>
      <c r="E106" s="172"/>
      <c r="F106" s="172"/>
      <c r="G106" s="232"/>
      <c r="H106" s="41"/>
      <c r="I106" s="1"/>
      <c r="L106" s="1"/>
      <c r="M106" s="1"/>
      <c r="N106" s="1"/>
    </row>
    <row r="107" spans="1:14" ht="16.5" thickBot="1" x14ac:dyDescent="0.3">
      <c r="A107" s="37"/>
      <c r="B107" s="134" t="s">
        <v>19</v>
      </c>
      <c r="C107" s="135" t="s">
        <v>2</v>
      </c>
      <c r="D107" s="136"/>
      <c r="E107" s="211">
        <v>0</v>
      </c>
      <c r="F107" s="211">
        <v>0</v>
      </c>
      <c r="G107" s="212">
        <f>E107+F107</f>
        <v>0</v>
      </c>
      <c r="H107" s="41"/>
      <c r="I107" s="37"/>
      <c r="J107" s="175">
        <v>3</v>
      </c>
      <c r="K107" s="175">
        <v>4</v>
      </c>
      <c r="L107" s="37"/>
      <c r="M107" s="37"/>
      <c r="N107" s="1"/>
    </row>
    <row r="108" spans="1:14" x14ac:dyDescent="0.25">
      <c r="A108" s="1"/>
      <c r="B108" s="1"/>
      <c r="C108" s="1"/>
      <c r="D108" s="1"/>
      <c r="E108" s="157"/>
      <c r="F108" s="157"/>
      <c r="G108" s="157"/>
      <c r="H108" s="41"/>
      <c r="I108" s="1"/>
      <c r="L108" s="1"/>
      <c r="M108" s="1"/>
      <c r="N108" s="1"/>
    </row>
    <row r="109" spans="1:14" ht="16.5" thickBot="1" x14ac:dyDescent="0.3">
      <c r="A109" s="2"/>
      <c r="B109" s="137" t="s">
        <v>118</v>
      </c>
      <c r="C109" s="94"/>
      <c r="D109" s="94"/>
      <c r="E109" s="160"/>
      <c r="F109" s="160"/>
      <c r="G109" s="173"/>
      <c r="H109" s="41"/>
      <c r="I109" s="1"/>
      <c r="L109" s="1"/>
      <c r="M109" s="1"/>
      <c r="N109" s="1"/>
    </row>
    <row r="110" spans="1:14" ht="16.5" thickBot="1" x14ac:dyDescent="0.3">
      <c r="A110" s="1"/>
      <c r="B110" s="138" t="s">
        <v>40</v>
      </c>
      <c r="C110" s="139" t="s">
        <v>8</v>
      </c>
      <c r="D110" s="140"/>
      <c r="E110" s="233">
        <f>MAX(0,E60-2)*(E67+E59)</f>
        <v>0</v>
      </c>
      <c r="F110" s="233">
        <f>MAX(0,F60-2)*(F67+F59)</f>
        <v>0</v>
      </c>
      <c r="G110" s="234">
        <f t="shared" ref="G110:G113" si="12">E110+F110</f>
        <v>0</v>
      </c>
      <c r="H110" s="41"/>
      <c r="I110" s="129"/>
      <c r="L110" s="1"/>
      <c r="M110" s="1"/>
      <c r="N110" s="1"/>
    </row>
    <row r="111" spans="1:14" x14ac:dyDescent="0.25">
      <c r="A111" s="1"/>
      <c r="B111" s="141" t="s">
        <v>41</v>
      </c>
      <c r="C111" s="142" t="s">
        <v>8</v>
      </c>
      <c r="D111" s="143"/>
      <c r="E111" s="235">
        <f>E112+E113</f>
        <v>0</v>
      </c>
      <c r="F111" s="235">
        <f>F112+F113</f>
        <v>0</v>
      </c>
      <c r="G111" s="236">
        <f t="shared" si="12"/>
        <v>0</v>
      </c>
      <c r="H111" s="41"/>
      <c r="I111" s="129"/>
      <c r="L111" s="1"/>
      <c r="M111" s="1"/>
      <c r="N111" s="1"/>
    </row>
    <row r="112" spans="1:14" x14ac:dyDescent="0.25">
      <c r="A112" s="1"/>
      <c r="B112" s="144" t="s">
        <v>42</v>
      </c>
      <c r="C112" s="145" t="s">
        <v>8</v>
      </c>
      <c r="D112" s="143"/>
      <c r="E112" s="237">
        <f>E120*E20</f>
        <v>0</v>
      </c>
      <c r="F112" s="237">
        <f>F120*F20</f>
        <v>0</v>
      </c>
      <c r="G112" s="238">
        <f t="shared" si="12"/>
        <v>0</v>
      </c>
      <c r="H112" s="41"/>
      <c r="I112" s="129"/>
      <c r="L112" s="1"/>
      <c r="M112" s="1"/>
      <c r="N112" s="1"/>
    </row>
    <row r="113" spans="1:14" ht="16.5" thickBot="1" x14ac:dyDescent="0.3">
      <c r="A113" s="1"/>
      <c r="B113" s="146" t="s">
        <v>43</v>
      </c>
      <c r="C113" s="147" t="s">
        <v>8</v>
      </c>
      <c r="D113" s="143"/>
      <c r="E113" s="239">
        <f>E120*E43</f>
        <v>0</v>
      </c>
      <c r="F113" s="239">
        <f>F120*F43</f>
        <v>0</v>
      </c>
      <c r="G113" s="240">
        <f t="shared" si="12"/>
        <v>0</v>
      </c>
      <c r="H113" s="41"/>
      <c r="I113" s="129"/>
      <c r="L113" s="1"/>
      <c r="M113" s="1"/>
      <c r="N113" s="1"/>
    </row>
    <row r="114" spans="1:14" ht="19.5" thickBot="1" x14ac:dyDescent="0.3">
      <c r="A114" s="1"/>
      <c r="B114" s="148" t="s">
        <v>119</v>
      </c>
      <c r="C114" s="139" t="s">
        <v>8</v>
      </c>
      <c r="D114" s="149"/>
      <c r="E114" s="241">
        <f>MAX(0,E53-1)*E54</f>
        <v>0</v>
      </c>
      <c r="F114" s="241">
        <f>MAX(0,F53-1)*F54</f>
        <v>0</v>
      </c>
      <c r="G114" s="242">
        <f>MAX(0,G53-1)*G54</f>
        <v>0</v>
      </c>
      <c r="H114" s="41"/>
      <c r="I114" s="129"/>
      <c r="L114" s="1"/>
      <c r="M114" s="1"/>
      <c r="N114" s="1"/>
    </row>
    <row r="115" spans="1:14" ht="16.5" thickBot="1" x14ac:dyDescent="0.3">
      <c r="A115" s="1"/>
      <c r="B115" s="150" t="s">
        <v>120</v>
      </c>
      <c r="C115" s="151" t="s">
        <v>8</v>
      </c>
      <c r="D115" s="152"/>
      <c r="E115" s="243">
        <f>(E55-E57)+(E63-E65)</f>
        <v>0</v>
      </c>
      <c r="F115" s="243">
        <f>(F55-F57)+(F63-F65)</f>
        <v>0</v>
      </c>
      <c r="G115" s="242">
        <f>(G55-G57)+(G63-G65)</f>
        <v>0</v>
      </c>
      <c r="H115" s="41"/>
      <c r="I115" s="129"/>
      <c r="L115" s="1"/>
      <c r="M115" s="1"/>
      <c r="N115" s="1"/>
    </row>
    <row r="116" spans="1:14" x14ac:dyDescent="0.25">
      <c r="A116" s="1"/>
      <c r="B116" s="1"/>
      <c r="C116" s="1"/>
      <c r="D116" s="1"/>
      <c r="E116" s="157"/>
      <c r="F116" s="157"/>
      <c r="G116" s="157"/>
      <c r="H116" s="41"/>
      <c r="I116" s="1"/>
      <c r="L116" s="1"/>
      <c r="M116" s="1"/>
      <c r="N116" s="37"/>
    </row>
    <row r="117" spans="1:14" x14ac:dyDescent="0.25">
      <c r="A117" s="1"/>
      <c r="B117" s="1"/>
      <c r="C117" s="1"/>
      <c r="D117" s="1"/>
      <c r="E117" s="157"/>
      <c r="F117" s="157"/>
      <c r="G117" s="157"/>
      <c r="H117" s="41"/>
      <c r="I117" s="1"/>
      <c r="L117" s="1"/>
      <c r="M117" s="1"/>
      <c r="N117" s="37"/>
    </row>
    <row r="118" spans="1:14" ht="16.5" thickBot="1" x14ac:dyDescent="0.3">
      <c r="E118" s="174"/>
      <c r="F118" s="174"/>
      <c r="G118" s="174"/>
    </row>
    <row r="119" spans="1:14" x14ac:dyDescent="0.25">
      <c r="B119" s="154" t="s">
        <v>44</v>
      </c>
      <c r="C119" s="155" t="s">
        <v>8</v>
      </c>
      <c r="D119" s="32"/>
      <c r="E119" s="244">
        <f>E17+E40</f>
        <v>72104.938566513418</v>
      </c>
      <c r="F119" s="245">
        <f>F17+F40</f>
        <v>0</v>
      </c>
      <c r="G119" s="246">
        <f>E119+F119</f>
        <v>72104.938566513418</v>
      </c>
    </row>
    <row r="120" spans="1:14" ht="16.5" thickBot="1" x14ac:dyDescent="0.3">
      <c r="B120" s="156" t="s">
        <v>45</v>
      </c>
      <c r="C120" s="132" t="s">
        <v>8</v>
      </c>
      <c r="D120" s="32"/>
      <c r="E120" s="247">
        <f>MAX(0,E19-1)</f>
        <v>0</v>
      </c>
      <c r="F120" s="248">
        <f>MAX(0,F19-1)</f>
        <v>0</v>
      </c>
      <c r="G120" s="249">
        <f>MAX(0,G19-1)</f>
        <v>0</v>
      </c>
    </row>
  </sheetData>
  <mergeCells count="1">
    <mergeCell ref="E4:G4"/>
  </mergeCells>
  <printOptions horizontalCentered="1"/>
  <pageMargins left="0.59055118110236227" right="0.59055118110236227" top="0.19685039370078741" bottom="0.19685039370078741" header="0" footer="0"/>
  <pageSetup paperSize="9" scale="36" orientation="portrait" verticalDpi="0" r:id="rId1"/>
  <headerFooter>
    <oddFooter>&amp;LAllegato 1&amp;RComune di &amp;A</oddFooter>
  </headerFooter>
  <colBreaks count="2" manualBreakCount="2">
    <brk id="1" min="5" max="119" man="1"/>
    <brk id="7" max="1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62</vt:i4>
      </vt:variant>
      <vt:variant>
        <vt:lpstr>Intervalli denominati</vt:lpstr>
      </vt:variant>
      <vt:variant>
        <vt:i4>122</vt:i4>
      </vt:variant>
    </vt:vector>
  </HeadingPairs>
  <TitlesOfParts>
    <vt:vector size="184" baseType="lpstr">
      <vt:lpstr>BARBERINO VE</vt:lpstr>
      <vt:lpstr>TAVARNELLE</vt:lpstr>
      <vt:lpstr>Comuni</vt:lpstr>
      <vt:lpstr>Concessione ALIA</vt:lpstr>
      <vt:lpstr>VINCI</vt:lpstr>
      <vt:lpstr>VICCHIO</vt:lpstr>
      <vt:lpstr>VERNIO</vt:lpstr>
      <vt:lpstr>VAIANO</vt:lpstr>
      <vt:lpstr>VAGLIA</vt:lpstr>
      <vt:lpstr>UZZANO</vt:lpstr>
      <vt:lpstr>SIGNA</vt:lpstr>
      <vt:lpstr>SESTO FIORENTINO</vt:lpstr>
      <vt:lpstr>SERRAV. P.SE</vt:lpstr>
      <vt:lpstr>SCARPERIA E SAN PIERO</vt:lpstr>
      <vt:lpstr>SCANDICCI</vt:lpstr>
      <vt:lpstr>SAN MARCELLO</vt:lpstr>
      <vt:lpstr>SAN CASCIANO</vt:lpstr>
      <vt:lpstr>SAMBUCA</vt:lpstr>
      <vt:lpstr>RIGNANO</vt:lpstr>
      <vt:lpstr>QUARRATA</vt:lpstr>
      <vt:lpstr>PRATO</vt:lpstr>
      <vt:lpstr>PONTE BUGGIANESE</vt:lpstr>
      <vt:lpstr>POGGIO A CAIANO</vt:lpstr>
      <vt:lpstr>PISTOIA</vt:lpstr>
      <vt:lpstr>PIEVE A NIEVOLE</vt:lpstr>
      <vt:lpstr>PESCIA</vt:lpstr>
      <vt:lpstr>MONTESPERTOLI</vt:lpstr>
      <vt:lpstr>MONTEMURLO</vt:lpstr>
      <vt:lpstr>MONTELUPO F.NO</vt:lpstr>
      <vt:lpstr>MONTECATINI TE</vt:lpstr>
      <vt:lpstr>MONTALE</vt:lpstr>
      <vt:lpstr>MONTAIONE</vt:lpstr>
      <vt:lpstr>MONSUMMANO</vt:lpstr>
      <vt:lpstr>MASSA E COZZILE</vt:lpstr>
      <vt:lpstr>MARLIANA</vt:lpstr>
      <vt:lpstr>LASTRA A SIGNA</vt:lpstr>
      <vt:lpstr>LARCIANO</vt:lpstr>
      <vt:lpstr>LAMPORECCHIO</vt:lpstr>
      <vt:lpstr>INCISA E FIGLINE</vt:lpstr>
      <vt:lpstr>IMPRUNETA</vt:lpstr>
      <vt:lpstr>GREVE IN CHIANTI</vt:lpstr>
      <vt:lpstr>GAMBASSI</vt:lpstr>
      <vt:lpstr>FUCECCHIO</vt:lpstr>
      <vt:lpstr>FIRENZE</vt:lpstr>
      <vt:lpstr>FIESOLE</vt:lpstr>
      <vt:lpstr>EMPOLI</vt:lpstr>
      <vt:lpstr>CHIESINA UZZANESE</vt:lpstr>
      <vt:lpstr>CERTALDO</vt:lpstr>
      <vt:lpstr>CERRETO GUIDI</vt:lpstr>
      <vt:lpstr>CASTELFIORENTINO</vt:lpstr>
      <vt:lpstr>CARMIGNANO</vt:lpstr>
      <vt:lpstr>CAPRAIA E LIMITE</vt:lpstr>
      <vt:lpstr>CANTAGALLO</vt:lpstr>
      <vt:lpstr>CAMPI BISENZIO</vt:lpstr>
      <vt:lpstr>CALENZANO</vt:lpstr>
      <vt:lpstr>BUGGIANO</vt:lpstr>
      <vt:lpstr>BORGO SAN LORENZO</vt:lpstr>
      <vt:lpstr>BARBERINO TAVARNELLE</vt:lpstr>
      <vt:lpstr>BARBERINO DEL MUGELLO</vt:lpstr>
      <vt:lpstr>BAGNO A RIPOLI</vt:lpstr>
      <vt:lpstr>AGLIANA</vt:lpstr>
      <vt:lpstr>ABETONE CUTIGLIANO</vt:lpstr>
      <vt:lpstr>'ABETONE CUTIGLIANO'!Area_stampa</vt:lpstr>
      <vt:lpstr>AGLIANA!Area_stampa</vt:lpstr>
      <vt:lpstr>'BAGNO A RIPOLI'!Area_stampa</vt:lpstr>
      <vt:lpstr>'BARBERINO DEL MUGELLO'!Area_stampa</vt:lpstr>
      <vt:lpstr>'BARBERINO TAVARNELLE'!Area_stampa</vt:lpstr>
      <vt:lpstr>'BARBERINO VE'!Area_stampa</vt:lpstr>
      <vt:lpstr>'BORGO SAN LORENZO'!Area_stampa</vt:lpstr>
      <vt:lpstr>BUGGIANO!Area_stampa</vt:lpstr>
      <vt:lpstr>CALENZANO!Area_stampa</vt:lpstr>
      <vt:lpstr>'CAMPI BISENZIO'!Area_stampa</vt:lpstr>
      <vt:lpstr>CANTAGALLO!Area_stampa</vt:lpstr>
      <vt:lpstr>'CAPRAIA E LIMITE'!Area_stampa</vt:lpstr>
      <vt:lpstr>CARMIGNANO!Area_stampa</vt:lpstr>
      <vt:lpstr>CASTELFIORENTINO!Area_stampa</vt:lpstr>
      <vt:lpstr>'CERRETO GUIDI'!Area_stampa</vt:lpstr>
      <vt:lpstr>CERTALDO!Area_stampa</vt:lpstr>
      <vt:lpstr>'CHIESINA UZZANESE'!Area_stampa</vt:lpstr>
      <vt:lpstr>'Concessione ALIA'!Area_stampa</vt:lpstr>
      <vt:lpstr>EMPOLI!Area_stampa</vt:lpstr>
      <vt:lpstr>FIESOLE!Area_stampa</vt:lpstr>
      <vt:lpstr>FIRENZE!Area_stampa</vt:lpstr>
      <vt:lpstr>FUCECCHIO!Area_stampa</vt:lpstr>
      <vt:lpstr>GAMBASSI!Area_stampa</vt:lpstr>
      <vt:lpstr>'GREVE IN CHIANTI'!Area_stampa</vt:lpstr>
      <vt:lpstr>IMPRUNETA!Area_stampa</vt:lpstr>
      <vt:lpstr>'INCISA E FIGLINE'!Area_stampa</vt:lpstr>
      <vt:lpstr>LAMPORECCHIO!Area_stampa</vt:lpstr>
      <vt:lpstr>LARCIANO!Area_stampa</vt:lpstr>
      <vt:lpstr>'LASTRA A SIGNA'!Area_stampa</vt:lpstr>
      <vt:lpstr>MARLIANA!Area_stampa</vt:lpstr>
      <vt:lpstr>'MASSA E COZZILE'!Area_stampa</vt:lpstr>
      <vt:lpstr>MONSUMMANO!Area_stampa</vt:lpstr>
      <vt:lpstr>MONTAIONE!Area_stampa</vt:lpstr>
      <vt:lpstr>MONTALE!Area_stampa</vt:lpstr>
      <vt:lpstr>'MONTECATINI TE'!Area_stampa</vt:lpstr>
      <vt:lpstr>'MONTELUPO F.NO'!Area_stampa</vt:lpstr>
      <vt:lpstr>MONTEMURLO!Area_stampa</vt:lpstr>
      <vt:lpstr>MONTESPERTOLI!Area_stampa</vt:lpstr>
      <vt:lpstr>PESCIA!Area_stampa</vt:lpstr>
      <vt:lpstr>'PIEVE A NIEVOLE'!Area_stampa</vt:lpstr>
      <vt:lpstr>PISTOIA!Area_stampa</vt:lpstr>
      <vt:lpstr>'POGGIO A CAIANO'!Area_stampa</vt:lpstr>
      <vt:lpstr>'PONTE BUGGIANESE'!Area_stampa</vt:lpstr>
      <vt:lpstr>PRATO!Area_stampa</vt:lpstr>
      <vt:lpstr>QUARRATA!Area_stampa</vt:lpstr>
      <vt:lpstr>RIGNANO!Area_stampa</vt:lpstr>
      <vt:lpstr>SAMBUCA!Area_stampa</vt:lpstr>
      <vt:lpstr>'SAN CASCIANO'!Area_stampa</vt:lpstr>
      <vt:lpstr>'SAN MARCELLO'!Area_stampa</vt:lpstr>
      <vt:lpstr>SCANDICCI!Area_stampa</vt:lpstr>
      <vt:lpstr>'SCARPERIA E SAN PIERO'!Area_stampa</vt:lpstr>
      <vt:lpstr>'SERRAV. P.SE'!Area_stampa</vt:lpstr>
      <vt:lpstr>'SESTO FIORENTINO'!Area_stampa</vt:lpstr>
      <vt:lpstr>SIGNA!Area_stampa</vt:lpstr>
      <vt:lpstr>TAVARNELLE!Area_stampa</vt:lpstr>
      <vt:lpstr>UZZANO!Area_stampa</vt:lpstr>
      <vt:lpstr>VAGLIA!Area_stampa</vt:lpstr>
      <vt:lpstr>VAIANO!Area_stampa</vt:lpstr>
      <vt:lpstr>VERNIO!Area_stampa</vt:lpstr>
      <vt:lpstr>VICCHIO!Area_stampa</vt:lpstr>
      <vt:lpstr>VINCI!Area_stampa</vt:lpstr>
      <vt:lpstr>'ABETONE CUTIGLIANO'!Titoli_stampa</vt:lpstr>
      <vt:lpstr>AGLIANA!Titoli_stampa</vt:lpstr>
      <vt:lpstr>'BAGNO A RIPOLI'!Titoli_stampa</vt:lpstr>
      <vt:lpstr>'BARBERINO DEL MUGELLO'!Titoli_stampa</vt:lpstr>
      <vt:lpstr>'BARBERINO TAVARNELLE'!Titoli_stampa</vt:lpstr>
      <vt:lpstr>'BARBERINO VE'!Titoli_stampa</vt:lpstr>
      <vt:lpstr>'BORGO SAN LORENZO'!Titoli_stampa</vt:lpstr>
      <vt:lpstr>BUGGIANO!Titoli_stampa</vt:lpstr>
      <vt:lpstr>CALENZANO!Titoli_stampa</vt:lpstr>
      <vt:lpstr>'CAMPI BISENZIO'!Titoli_stampa</vt:lpstr>
      <vt:lpstr>CANTAGALLO!Titoli_stampa</vt:lpstr>
      <vt:lpstr>'CAPRAIA E LIMITE'!Titoli_stampa</vt:lpstr>
      <vt:lpstr>CARMIGNANO!Titoli_stampa</vt:lpstr>
      <vt:lpstr>CASTELFIORENTINO!Titoli_stampa</vt:lpstr>
      <vt:lpstr>'CERRETO GUIDI'!Titoli_stampa</vt:lpstr>
      <vt:lpstr>CERTALDO!Titoli_stampa</vt:lpstr>
      <vt:lpstr>'CHIESINA UZZANESE'!Titoli_stampa</vt:lpstr>
      <vt:lpstr>'Concessione ALIA'!Titoli_stampa</vt:lpstr>
      <vt:lpstr>EMPOLI!Titoli_stampa</vt:lpstr>
      <vt:lpstr>FIESOLE!Titoli_stampa</vt:lpstr>
      <vt:lpstr>FIRENZE!Titoli_stampa</vt:lpstr>
      <vt:lpstr>FUCECCHIO!Titoli_stampa</vt:lpstr>
      <vt:lpstr>GAMBASSI!Titoli_stampa</vt:lpstr>
      <vt:lpstr>'GREVE IN CHIANTI'!Titoli_stampa</vt:lpstr>
      <vt:lpstr>IMPRUNETA!Titoli_stampa</vt:lpstr>
      <vt:lpstr>'INCISA E FIGLINE'!Titoli_stampa</vt:lpstr>
      <vt:lpstr>LAMPORECCHIO!Titoli_stampa</vt:lpstr>
      <vt:lpstr>LARCIANO!Titoli_stampa</vt:lpstr>
      <vt:lpstr>'LASTRA A SIGNA'!Titoli_stampa</vt:lpstr>
      <vt:lpstr>MARLIANA!Titoli_stampa</vt:lpstr>
      <vt:lpstr>'MASSA E COZZILE'!Titoli_stampa</vt:lpstr>
      <vt:lpstr>MONSUMMANO!Titoli_stampa</vt:lpstr>
      <vt:lpstr>MONTAIONE!Titoli_stampa</vt:lpstr>
      <vt:lpstr>MONTALE!Titoli_stampa</vt:lpstr>
      <vt:lpstr>'MONTECATINI TE'!Titoli_stampa</vt:lpstr>
      <vt:lpstr>'MONTELUPO F.NO'!Titoli_stampa</vt:lpstr>
      <vt:lpstr>MONTEMURLO!Titoli_stampa</vt:lpstr>
      <vt:lpstr>MONTESPERTOLI!Titoli_stampa</vt:lpstr>
      <vt:lpstr>PESCIA!Titoli_stampa</vt:lpstr>
      <vt:lpstr>'PIEVE A NIEVOLE'!Titoli_stampa</vt:lpstr>
      <vt:lpstr>PISTOIA!Titoli_stampa</vt:lpstr>
      <vt:lpstr>'POGGIO A CAIANO'!Titoli_stampa</vt:lpstr>
      <vt:lpstr>'PONTE BUGGIANESE'!Titoli_stampa</vt:lpstr>
      <vt:lpstr>PRATO!Titoli_stampa</vt:lpstr>
      <vt:lpstr>QUARRATA!Titoli_stampa</vt:lpstr>
      <vt:lpstr>RIGNANO!Titoli_stampa</vt:lpstr>
      <vt:lpstr>SAMBUCA!Titoli_stampa</vt:lpstr>
      <vt:lpstr>'SAN CASCIANO'!Titoli_stampa</vt:lpstr>
      <vt:lpstr>'SAN MARCELLO'!Titoli_stampa</vt:lpstr>
      <vt:lpstr>SCANDICCI!Titoli_stampa</vt:lpstr>
      <vt:lpstr>'SCARPERIA E SAN PIERO'!Titoli_stampa</vt:lpstr>
      <vt:lpstr>'SERRAV. P.SE'!Titoli_stampa</vt:lpstr>
      <vt:lpstr>'SESTO FIORENTINO'!Titoli_stampa</vt:lpstr>
      <vt:lpstr>SIGNA!Titoli_stampa</vt:lpstr>
      <vt:lpstr>TAVARNELLE!Titoli_stampa</vt:lpstr>
      <vt:lpstr>UZZANO!Titoli_stampa</vt:lpstr>
      <vt:lpstr>VAGLIA!Titoli_stampa</vt:lpstr>
      <vt:lpstr>VAIANO!Titoli_stampa</vt:lpstr>
      <vt:lpstr>VERNIO!Titoli_stampa</vt:lpstr>
      <vt:lpstr>VICCHIO!Titoli_stampa</vt:lpstr>
      <vt:lpstr>VINCI!Titoli_stampa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Signorini</dc:creator>
  <cp:lastModifiedBy>%username%</cp:lastModifiedBy>
  <cp:lastPrinted>2021-01-22T16:11:15Z</cp:lastPrinted>
  <dcterms:created xsi:type="dcterms:W3CDTF">2020-04-16T10:58:04Z</dcterms:created>
  <dcterms:modified xsi:type="dcterms:W3CDTF">2021-05-14T13:56:15Z</dcterms:modified>
</cp:coreProperties>
</file>